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62975E54-771A-4045-A623-C6FE2804CDB2}" xr6:coauthVersionLast="47" xr6:coauthVersionMax="47" xr10:uidLastSave="{00000000-0000-0000-0000-000000000000}"/>
  <bookViews>
    <workbookView xWindow="-110" yWindow="-110" windowWidth="19420" windowHeight="10300" tabRatio="896" activeTab="2" xr2:uid="{00000000-000D-0000-FFFF-FFFF00000000}"/>
  </bookViews>
  <sheets>
    <sheet name="Dashboard" sheetId="25" r:id="rId1"/>
    <sheet name="Production" sheetId="24" r:id="rId2"/>
    <sheet name="Guide" sheetId="26" r:id="rId3"/>
  </sheets>
  <definedNames>
    <definedName name="_xlnm.Print_Area" localSheetId="0">Dashboard!$A$1:$R$40</definedName>
    <definedName name="_xlnm.Print_Area" localSheetId="2">Guide!$A$1:$F$28</definedName>
    <definedName name="_xlnm.Print_Area" localSheetId="1">Production!$A$1:$AB$21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" i="24" l="1"/>
  <c r="AF3" i="24" l="1"/>
  <c r="AF2" i="24"/>
  <c r="AD2" i="24"/>
  <c r="AD3" i="24"/>
  <c r="AA19" i="24" l="1"/>
  <c r="AA17" i="24"/>
  <c r="AA15" i="24"/>
  <c r="AA13" i="24"/>
  <c r="AA11" i="24"/>
  <c r="AJ3" i="24" l="1"/>
  <c r="Z19" i="24"/>
  <c r="Z17" i="24"/>
  <c r="Z15" i="24"/>
  <c r="Z13" i="24"/>
  <c r="Z11" i="24"/>
  <c r="V19" i="24"/>
  <c r="V17" i="24"/>
  <c r="V15" i="24"/>
  <c r="V13" i="24"/>
  <c r="V11" i="24"/>
  <c r="W19" i="24"/>
  <c r="W17" i="24"/>
  <c r="W15" i="24"/>
  <c r="W13" i="24"/>
  <c r="W11" i="24"/>
  <c r="AJ2" i="24" l="1"/>
  <c r="S9" i="25"/>
  <c r="S7" i="25" l="1"/>
  <c r="S10" i="25"/>
  <c r="S8" i="25"/>
  <c r="S12" i="25" l="1"/>
  <c r="S11" i="25" l="1"/>
  <c r="M6" i="25"/>
  <c r="O3" i="24" l="1"/>
  <c r="J6" i="25"/>
  <c r="O4" i="24" l="1"/>
  <c r="P4" i="24" l="1"/>
  <c r="K6" i="25"/>
  <c r="S6" i="25" s="1"/>
  <c r="AB19" i="24"/>
  <c r="AB17" i="24"/>
  <c r="AB15" i="24"/>
  <c r="AB13" i="24"/>
  <c r="AB11" i="24"/>
  <c r="AL2" i="24" l="1"/>
  <c r="AL3" i="24"/>
  <c r="B19" i="24"/>
  <c r="B17" i="24"/>
  <c r="B15" i="24"/>
  <c r="B13" i="24"/>
  <c r="B11" i="24"/>
  <c r="Q6" i="25" l="1"/>
  <c r="O6" i="24"/>
  <c r="C4" i="24"/>
  <c r="I4" i="24" l="1"/>
  <c r="C2" i="24"/>
  <c r="AN1" i="24"/>
  <c r="AO1" i="24" s="1"/>
  <c r="AP1" i="24" s="1"/>
  <c r="AN3" i="24" l="1"/>
  <c r="AO3" i="24" s="1"/>
  <c r="AP3" i="24" s="1"/>
  <c r="AN4" i="24"/>
  <c r="AO4" i="24" s="1"/>
  <c r="AP4" i="24" s="1"/>
  <c r="AN5" i="24"/>
  <c r="AO5" i="24" s="1"/>
  <c r="AP5" i="24" s="1"/>
  <c r="AN6" i="24"/>
  <c r="AO6" i="24" s="1"/>
  <c r="AP6" i="24" s="1"/>
  <c r="AN7" i="24"/>
  <c r="AO7" i="24" s="1"/>
  <c r="AP7" i="24" s="1"/>
  <c r="AO2" i="24" l="1"/>
  <c r="AP2" i="24" s="1"/>
  <c r="AH2" i="24"/>
  <c r="V3" i="24" s="1"/>
  <c r="O5" i="24"/>
  <c r="P5" i="24"/>
  <c r="L6" i="25"/>
  <c r="AH3" i="24"/>
  <c r="N6" i="25" l="1"/>
  <c r="V5" i="24"/>
  <c r="S13" i="25"/>
  <c r="Z3" i="24"/>
  <c r="Z5" i="24" l="1"/>
  <c r="P6" i="25" l="1"/>
  <c r="O6" i="2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<sst xmlns="http://schemas.openxmlformats.org/spreadsheetml/2006/main" count="183" uniqueCount="133">
  <si>
    <t>Unit</t>
  </si>
  <si>
    <t>Trend</t>
  </si>
  <si>
    <t>◄ Back to Main Page</t>
  </si>
  <si>
    <t>p</t>
  </si>
  <si>
    <t>Metric should increase</t>
  </si>
  <si>
    <t>q</t>
  </si>
  <si>
    <t>Metric should decrease</t>
  </si>
  <si>
    <t>Non-performance metric</t>
  </si>
  <si>
    <t>NA</t>
  </si>
  <si>
    <t>Source of data</t>
  </si>
  <si>
    <t>KPI or data not available</t>
  </si>
  <si>
    <t>Legend</t>
  </si>
  <si>
    <t>Total weight</t>
  </si>
  <si>
    <t>Blank</t>
  </si>
  <si>
    <t>% improved</t>
  </si>
  <si>
    <t>Improvement</t>
  </si>
  <si>
    <t>Key</t>
  </si>
  <si>
    <t>Key?</t>
  </si>
  <si>
    <t>Total</t>
  </si>
  <si>
    <t>% ready</t>
  </si>
  <si>
    <t>Ready</t>
  </si>
  <si>
    <t>% on target</t>
  </si>
  <si>
    <t>Count weight</t>
  </si>
  <si>
    <t>Complete or incomplete / share or hide</t>
  </si>
  <si>
    <t>A key performance indicator</t>
  </si>
  <si>
    <t>Comments/ideas:</t>
  </si>
  <si>
    <t>Weight</t>
  </si>
  <si>
    <t>Automatic based on the readiness and if it is key</t>
  </si>
  <si>
    <t>Code</t>
  </si>
  <si>
    <t>Equation</t>
  </si>
  <si>
    <t>Collection frequency</t>
  </si>
  <si>
    <t>Owner</t>
  </si>
  <si>
    <t>Reviewer</t>
  </si>
  <si>
    <t>Internal bench</t>
  </si>
  <si>
    <t>External bench</t>
  </si>
  <si>
    <t>Target</t>
  </si>
  <si>
    <t>Target set</t>
  </si>
  <si>
    <t>Target comparison</t>
  </si>
  <si>
    <t>No</t>
  </si>
  <si>
    <t>Yes</t>
  </si>
  <si>
    <t>Ready?</t>
  </si>
  <si>
    <t xml:space="preserve"> </t>
  </si>
  <si>
    <t>Type 1
(quan/qual)</t>
  </si>
  <si>
    <t>Type 2
(in/pro/out)</t>
  </si>
  <si>
    <t>% target set</t>
  </si>
  <si>
    <t>Drop-down lists:</t>
  </si>
  <si>
    <t>STR</t>
  </si>
  <si>
    <t>IMP</t>
  </si>
  <si>
    <t>MIX</t>
  </si>
  <si>
    <t>Count</t>
  </si>
  <si>
    <t>Categories</t>
  </si>
  <si>
    <t>Description</t>
  </si>
  <si>
    <t>Type 1</t>
  </si>
  <si>
    <t>Type 2</t>
  </si>
  <si>
    <t>Other attributes</t>
  </si>
  <si>
    <t>Main Attributes</t>
  </si>
  <si>
    <t>Category</t>
  </si>
  <si>
    <t>OP</t>
  </si>
  <si>
    <t>Operational</t>
  </si>
  <si>
    <t>OBL</t>
  </si>
  <si>
    <t>Obligatory</t>
  </si>
  <si>
    <t>Strategic goals</t>
  </si>
  <si>
    <t>Production</t>
  </si>
  <si>
    <t>Combination</t>
  </si>
  <si>
    <t>Collection method</t>
  </si>
  <si>
    <t>Wt.</t>
  </si>
  <si>
    <t>Functions</t>
  </si>
  <si>
    <t xml:space="preserve">% on target </t>
  </si>
  <si>
    <t xml:space="preserve">% improved </t>
  </si>
  <si>
    <t>Not key</t>
  </si>
  <si>
    <t>Compare to last year</t>
  </si>
  <si>
    <t>Compare to target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</si>
  <si>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</si>
  <si>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</si>
  <si>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</si>
  <si>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</si>
  <si>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</si>
  <si>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</si>
  <si>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</si>
  <si>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</si>
  <si>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</si>
  <si>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</si>
  <si>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</si>
  <si>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</si>
  <si>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Polarity
</t>
    </r>
    <r>
      <rPr>
        <sz val="8"/>
        <color theme="0"/>
        <rFont val="Calibri"/>
        <family val="2"/>
        <scheme val="minor"/>
      </rPr>
      <t>p/q/blank</t>
    </r>
  </si>
  <si>
    <r>
      <t xml:space="preserve">YTD </t>
    </r>
    <r>
      <rPr>
        <sz val="9"/>
        <color theme="0"/>
        <rFont val="Calibri"/>
        <family val="2"/>
        <scheme val="minor"/>
      </rPr>
      <t>Manual</t>
    </r>
  </si>
  <si>
    <r>
      <t xml:space="preserve">YTD
</t>
    </r>
    <r>
      <rPr>
        <sz val="9"/>
        <color theme="0"/>
        <rFont val="Calibri"/>
        <family val="2"/>
        <scheme val="minor"/>
      </rPr>
      <t>Average</t>
    </r>
  </si>
  <si>
    <r>
      <t xml:space="preserve">YTD 
</t>
    </r>
    <r>
      <rPr>
        <sz val="9"/>
        <color theme="0"/>
        <rFont val="Calibri"/>
        <family val="2"/>
        <scheme val="minor"/>
      </rPr>
      <t>Total</t>
    </r>
  </si>
  <si>
    <t>Improvement
(linear trend)</t>
  </si>
  <si>
    <t xml:space="preserve">% ready </t>
  </si>
  <si>
    <t xml:space="preserve">% target set </t>
  </si>
  <si>
    <t>Total Units Manufactured</t>
  </si>
  <si>
    <t>Assembly</t>
  </si>
  <si>
    <t>Production reports</t>
  </si>
  <si>
    <t>Spoilage / rejection rate</t>
  </si>
  <si>
    <t>%</t>
  </si>
  <si>
    <t>Average changeover time</t>
  </si>
  <si>
    <t>Minutes</t>
  </si>
  <si>
    <t>Lines efficency</t>
  </si>
  <si>
    <t>Coolant consumption</t>
  </si>
  <si>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</si>
  <si>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</si>
  <si>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</si>
  <si>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</si>
  <si>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</si>
  <si>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</si>
  <si>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</si>
  <si>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</si>
  <si>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</si>
  <si>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</si>
  <si>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Enter your business functions in the "Functions" column of the "Dashboard" worksheet.</t>
  </si>
  <si>
    <t>Enter your specific KPIs and metric names in the far-left white cells of each worksheet.</t>
  </si>
  <si>
    <t>Once completed, review, analyze, or print the dashboard or any other specific report as needed.</t>
  </si>
  <si>
    <t>Note 1: You may need to manually adjust the number formatting for the actual or target data.</t>
  </si>
  <si>
    <t>Note 2: Target comparison percentages will be displayed when YTD values are entered manually.</t>
  </si>
  <si>
    <t>Limited edition</t>
  </si>
  <si>
    <r>
      <t xml:space="preserve">This template gives management a clear view of company </t>
    </r>
    <r>
      <rPr>
        <b/>
        <sz val="10"/>
        <color theme="1"/>
        <rFont val="Calibri"/>
        <family val="2"/>
        <scheme val="minor"/>
      </rPr>
      <t>performance</t>
    </r>
    <r>
      <rPr>
        <sz val="10"/>
        <color theme="1"/>
        <rFont val="Calibri"/>
        <family val="2"/>
        <scheme val="minor"/>
      </rPr>
      <t xml:space="preserve"> across all departments. It allows to understand the current performance levels, set realistic  performance goals, and understand the weaknesses to establish improvement priorities. This report may also serve as a key resource for management review meetings. </t>
    </r>
    <r>
      <rPr>
        <i/>
        <sz val="10"/>
        <color rgb="FFC00000"/>
        <rFont val="Calibri"/>
        <family val="2"/>
        <scheme val="minor"/>
      </rPr>
      <t>Note that this limited edition is restricted to a single business function.</t>
    </r>
  </si>
  <si>
    <t>Note 3: Improvement percentages require the full range of actual values or a manually adjusted range.</t>
  </si>
  <si>
    <t>DEFINITIONS</t>
  </si>
  <si>
    <r>
      <rPr>
        <b/>
        <sz val="10"/>
        <color theme="1"/>
        <rFont val="Calibri"/>
        <family val="2"/>
        <scheme val="minor"/>
      </rPr>
      <t>Key:</t>
    </r>
    <r>
      <rPr>
        <sz val="10"/>
        <color theme="1"/>
        <rFont val="Calibri"/>
        <family val="2"/>
        <scheme val="minor"/>
      </rPr>
      <t xml:space="preserve"> Whether the indicator or metric is "key" or not. Key means of crucial importance to the company.</t>
    </r>
  </si>
  <si>
    <r>
      <rPr>
        <b/>
        <sz val="10"/>
        <color theme="1"/>
        <rFont val="Calibri"/>
        <family val="2"/>
        <scheme val="minor"/>
      </rPr>
      <t>Ready:</t>
    </r>
    <r>
      <rPr>
        <sz val="10"/>
        <color theme="1"/>
        <rFont val="Calibri"/>
        <family val="2"/>
        <scheme val="minor"/>
      </rPr>
      <t xml:space="preserve"> Whether the indicator or metric is complete and ready to be shared or not.</t>
    </r>
  </si>
  <si>
    <r>
      <rPr>
        <b/>
        <sz val="10"/>
        <color theme="1"/>
        <rFont val="Calibri"/>
        <family val="2"/>
        <scheme val="minor"/>
      </rPr>
      <t>Weight:</t>
    </r>
    <r>
      <rPr>
        <sz val="10"/>
        <color theme="1"/>
        <rFont val="Calibri"/>
        <family val="2"/>
        <scheme val="minor"/>
      </rPr>
      <t xml:space="preserve"> Automatic based on the readiness and if the metric is "key" or not. Can be made manual if needed. Weighted scores will show the relative importance of the business function.</t>
    </r>
  </si>
  <si>
    <r>
      <rPr>
        <b/>
        <sz val="10"/>
        <color theme="1"/>
        <rFont val="Calibri"/>
        <family val="2"/>
        <scheme val="minor"/>
      </rPr>
      <t>YTD:</t>
    </r>
    <r>
      <rPr>
        <sz val="10"/>
        <color theme="1"/>
        <rFont val="Calibri"/>
        <family val="2"/>
        <scheme val="minor"/>
      </rPr>
      <t xml:space="preserve"> The period from the beginning of the current year up to the present day. It stands for year-to-date and can refer to either a calendar or a fiscal year. Since it can be a total or an average value, it needs to be re-entered manually.</t>
    </r>
  </si>
  <si>
    <r>
      <rPr>
        <b/>
        <sz val="10"/>
        <color theme="1"/>
        <rFont val="Calibri"/>
        <family val="2"/>
        <scheme val="minor"/>
      </rPr>
      <t>Target Comparison:</t>
    </r>
    <r>
      <rPr>
        <sz val="10"/>
        <color theme="1"/>
        <rFont val="Calibri"/>
        <family val="2"/>
        <scheme val="minor"/>
      </rPr>
      <t xml:space="preserve"> Evaluating actual performance against the target using the "% on target" metric.</t>
    </r>
  </si>
  <si>
    <r>
      <rPr>
        <b/>
        <sz val="10"/>
        <color theme="1"/>
        <rFont val="Calibri"/>
        <family val="2"/>
        <scheme val="minor"/>
      </rPr>
      <t>Improvement Comparison:</t>
    </r>
    <r>
      <rPr>
        <sz val="10"/>
        <color theme="1"/>
        <rFont val="Calibri"/>
        <family val="2"/>
        <scheme val="minor"/>
      </rPr>
      <t xml:space="preserve"> A method for tracking progress over time using the "% improved" metric.</t>
    </r>
  </si>
  <si>
    <r>
      <rPr>
        <b/>
        <sz val="10"/>
        <color theme="1"/>
        <rFont val="Calibri"/>
        <family val="2"/>
        <scheme val="minor"/>
      </rPr>
      <t>Linest() function:</t>
    </r>
    <r>
      <rPr>
        <sz val="10"/>
        <color theme="1"/>
        <rFont val="Calibri"/>
        <family val="2"/>
        <scheme val="minor"/>
      </rPr>
      <t xml:space="preserve"> Used to calculate a straight line that best fits your data.</t>
    </r>
  </si>
  <si>
    <t>For each metric, complete the main attributes in the blue cells and enter the actual figures in the white cells.</t>
  </si>
  <si>
    <t>Note 4: It is recommended to protect the worksheets before entering data after making any design changes.</t>
  </si>
  <si>
    <t>Rename the worksheets to match your business functions using the same names and order as in the Dashboard.</t>
  </si>
  <si>
    <t>MONTHLY PERFORMANCE REPORT2025</t>
  </si>
  <si>
    <t>Year</t>
  </si>
  <si>
    <t>All things reserved to GCPL</t>
  </si>
  <si>
    <t>To learn more about other continuous improvement tools, visit the gcplwebsite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</si>
</sst>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3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CC00CC"/>
      <name val="Wingdings 3"/>
      <family val="1"/>
      <charset val="2"/>
    </font>
    <font>
      <sz val="9"/>
      <color rgb="FF0000CC"/>
      <name val="Wingdings 3"/>
      <family val="1"/>
      <charset val="2"/>
    </font>
    <font>
      <sz val="9"/>
      <color theme="0" tint="-0.499984740745262"/>
      <name val="Calibri"/>
      <family val="2"/>
      <scheme val="minor"/>
    </font>
    <font>
      <sz val="12"/>
      <color rgb="FF0000CC"/>
      <name val="Wingdings 3"/>
      <family val="1"/>
      <charset val="2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color rgb="FF0000CC"/>
      <name val="Calibri"/>
      <family val="2"/>
      <scheme val="minor"/>
    </font>
    <font>
      <sz val="9"/>
      <color rgb="FFCC00CC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rgb="FF0085B4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0000CC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8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66FFFF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9"/>
      <color rgb="FFEAEAEA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20"/>
      <name val="Calibri"/>
      <family val="2"/>
      <scheme val="minor"/>
    </font>
    <font>
      <b/>
      <sz val="9"/>
      <color rgb="FF777777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darkUp">
        <fgColor theme="8" tint="-0.499984740745262"/>
        <bgColor theme="1" tint="0.14999847407452621"/>
      </patternFill>
    </fill>
    <fill>
      <patternFill patternType="solid">
        <fgColor theme="0" tint="-0.249977111117893"/>
        <bgColor indexed="64"/>
      </patternFill>
    </fill>
    <fill>
      <patternFill patternType="darkUp">
        <fgColor theme="1" tint="0.34998626667073579"/>
        <bgColor theme="1" tint="0.499984740745262"/>
      </patternFill>
    </fill>
    <fill>
      <patternFill patternType="solid">
        <fgColor theme="0" tint="-0.14999847407452621"/>
        <bgColor theme="1" tint="0.34998626667073579"/>
      </patternFill>
    </fill>
    <fill>
      <patternFill patternType="solid">
        <fgColor rgb="FFECECE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6" fillId="0" borderId="0" applyNumberFormat="0" applyFill="0" applyBorder="0" applyAlignment="0" applyProtection="0"/>
    <xf numFmtId="0" fontId="46" fillId="0" borderId="0" applyProtection="0"/>
    <xf numFmtId="0" fontId="47" fillId="0" borderId="0"/>
  </cellStyleXfs>
  <cellXfs count="218">
    <xf numFmtId="0" fontId="0" fillId="0" borderId="0" xfId="0"/>
    <xf numFmtId="0" fontId="5" fillId="4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" fontId="15" fillId="3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 applyProtection="1">
      <alignment horizontal="center" vertical="center"/>
      <protection locked="0"/>
    </xf>
    <xf numFmtId="2" fontId="15" fillId="0" borderId="1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>
      <alignment vertical="center"/>
    </xf>
    <xf numFmtId="0" fontId="21" fillId="0" borderId="0" xfId="0" applyFont="1" applyAlignment="1" applyProtection="1">
      <alignment horizontal="left"/>
      <protection locked="0"/>
    </xf>
    <xf numFmtId="0" fontId="1" fillId="2" borderId="8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18" fillId="2" borderId="3" xfId="0" applyFont="1" applyFill="1" applyBorder="1" applyAlignment="1">
      <alignment horizontal="right" vertical="center"/>
    </xf>
    <xf numFmtId="0" fontId="19" fillId="2" borderId="3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left" vertical="center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left"/>
      <protection locked="0"/>
    </xf>
    <xf numFmtId="0" fontId="13" fillId="7" borderId="0" xfId="0" applyFont="1" applyFill="1" applyAlignment="1">
      <alignment horizontal="center" wrapText="1"/>
    </xf>
    <xf numFmtId="0" fontId="20" fillId="7" borderId="0" xfId="0" applyFont="1" applyFill="1" applyAlignment="1">
      <alignment horizontal="center" wrapText="1"/>
    </xf>
    <xf numFmtId="0" fontId="1" fillId="5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65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 applyProtection="1">
      <alignment horizontal="left"/>
      <protection locked="0"/>
    </xf>
    <xf numFmtId="0" fontId="21" fillId="0" borderId="11" xfId="0" applyFont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25" fillId="2" borderId="0" xfId="0" applyFont="1" applyFill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164" fontId="1" fillId="6" borderId="16" xfId="0" applyNumberFormat="1" applyFont="1" applyFill="1" applyBorder="1" applyAlignment="1">
      <alignment horizontal="center" vertical="center"/>
    </xf>
    <xf numFmtId="0" fontId="22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2" fillId="8" borderId="0" xfId="0" applyFont="1" applyFill="1" applyAlignment="1">
      <alignment horizontal="center" vertical="center"/>
    </xf>
    <xf numFmtId="0" fontId="24" fillId="9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22" xfId="0" applyFont="1" applyFill="1" applyBorder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 wrapText="1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1" fontId="1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12" borderId="0" xfId="0" applyFont="1" applyFill="1" applyAlignment="1">
      <alignment vertical="center"/>
    </xf>
    <xf numFmtId="0" fontId="33" fillId="12" borderId="0" xfId="0" applyFont="1" applyFill="1" applyAlignment="1">
      <alignment vertical="center"/>
    </xf>
    <xf numFmtId="0" fontId="34" fillId="12" borderId="0" xfId="0" applyFont="1" applyFill="1" applyAlignment="1">
      <alignment vertical="center"/>
    </xf>
    <xf numFmtId="0" fontId="35" fillId="12" borderId="0" xfId="0" applyFont="1" applyFill="1" applyAlignment="1">
      <alignment horizontal="right" vertical="center"/>
    </xf>
    <xf numFmtId="0" fontId="35" fillId="12" borderId="0" xfId="0" applyFont="1" applyFill="1" applyAlignment="1">
      <alignment horizontal="left" vertical="center"/>
    </xf>
    <xf numFmtId="164" fontId="35" fillId="12" borderId="0" xfId="0" applyNumberFormat="1" applyFont="1" applyFill="1" applyAlignment="1">
      <alignment horizontal="left" vertical="center"/>
    </xf>
    <xf numFmtId="0" fontId="35" fillId="12" borderId="0" xfId="0" quotePrefix="1" applyFont="1" applyFill="1" applyAlignment="1">
      <alignment horizontal="right" vertical="center"/>
    </xf>
    <xf numFmtId="0" fontId="33" fillId="12" borderId="0" xfId="0" applyFont="1" applyFill="1" applyAlignment="1">
      <alignment horizontal="center" vertical="center"/>
    </xf>
    <xf numFmtId="0" fontId="33" fillId="12" borderId="0" xfId="0" applyFont="1" applyFill="1" applyAlignment="1">
      <alignment horizontal="left" vertical="center"/>
    </xf>
    <xf numFmtId="0" fontId="34" fillId="11" borderId="0" xfId="0" applyFont="1" applyFill="1" applyAlignment="1">
      <alignment vertical="center"/>
    </xf>
    <xf numFmtId="0" fontId="2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9" borderId="29" xfId="0" applyFont="1" applyFill="1" applyBorder="1" applyAlignment="1">
      <alignment horizontal="left" vertical="center"/>
    </xf>
    <xf numFmtId="0" fontId="10" fillId="9" borderId="29" xfId="0" quotePrefix="1" applyFont="1" applyFill="1" applyBorder="1" applyAlignment="1">
      <alignment horizontal="right" vertical="center"/>
    </xf>
    <xf numFmtId="0" fontId="1" fillId="6" borderId="24" xfId="0" applyFont="1" applyFill="1" applyBorder="1" applyAlignment="1">
      <alignment vertical="center"/>
    </xf>
    <xf numFmtId="0" fontId="10" fillId="6" borderId="23" xfId="0" applyFont="1" applyFill="1" applyBorder="1" applyAlignment="1">
      <alignment vertical="center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21" fillId="6" borderId="0" xfId="0" applyFont="1" applyFill="1" applyAlignment="1">
      <alignment vertical="center"/>
    </xf>
    <xf numFmtId="0" fontId="21" fillId="6" borderId="24" xfId="0" applyFont="1" applyFill="1" applyBorder="1" applyAlignment="1">
      <alignment vertical="center"/>
    </xf>
    <xf numFmtId="0" fontId="12" fillId="13" borderId="17" xfId="0" applyFont="1" applyFill="1" applyBorder="1" applyAlignment="1">
      <alignment horizontal="center" vertical="center"/>
    </xf>
    <xf numFmtId="0" fontId="12" fillId="13" borderId="30" xfId="0" applyFont="1" applyFill="1" applyBorder="1" applyAlignment="1">
      <alignment horizontal="center" vertical="center"/>
    </xf>
    <xf numFmtId="0" fontId="29" fillId="9" borderId="18" xfId="0" applyFont="1" applyFill="1" applyBorder="1" applyAlignment="1">
      <alignment vertical="center"/>
    </xf>
    <xf numFmtId="0" fontId="10" fillId="9" borderId="4" xfId="0" applyFont="1" applyFill="1" applyBorder="1" applyAlignment="1">
      <alignment horizontal="left" vertical="center"/>
    </xf>
    <xf numFmtId="0" fontId="10" fillId="9" borderId="31" xfId="0" applyFont="1" applyFill="1" applyBorder="1" applyAlignment="1">
      <alignment horizontal="left" vertical="center"/>
    </xf>
    <xf numFmtId="0" fontId="1" fillId="9" borderId="34" xfId="0" applyFont="1" applyFill="1" applyBorder="1" applyAlignment="1">
      <alignment horizontal="center" vertical="top"/>
    </xf>
    <xf numFmtId="0" fontId="20" fillId="7" borderId="0" xfId="0" applyFont="1" applyFill="1" applyAlignment="1">
      <alignment horizontal="center"/>
    </xf>
    <xf numFmtId="0" fontId="32" fillId="12" borderId="0" xfId="0" applyFont="1" applyFill="1"/>
    <xf numFmtId="1" fontId="11" fillId="12" borderId="0" xfId="0" applyNumberFormat="1" applyFont="1" applyFill="1" applyAlignment="1">
      <alignment vertical="center"/>
    </xf>
    <xf numFmtId="1" fontId="1" fillId="12" borderId="0" xfId="0" applyNumberFormat="1" applyFont="1" applyFill="1" applyAlignment="1">
      <alignment vertical="center"/>
    </xf>
    <xf numFmtId="1" fontId="30" fillId="12" borderId="0" xfId="0" applyNumberFormat="1" applyFont="1" applyFill="1" applyAlignment="1">
      <alignment horizontal="right" vertical="center"/>
    </xf>
    <xf numFmtId="1" fontId="7" fillId="12" borderId="0" xfId="0" quotePrefix="1" applyNumberFormat="1" applyFont="1" applyFill="1" applyAlignment="1">
      <alignment horizontal="left" vertical="center"/>
    </xf>
    <xf numFmtId="1" fontId="7" fillId="12" borderId="0" xfId="0" applyNumberFormat="1" applyFont="1" applyFill="1" applyAlignment="1">
      <alignment horizontal="left" vertical="center"/>
    </xf>
    <xf numFmtId="0" fontId="36" fillId="12" borderId="0" xfId="1" applyFill="1" applyBorder="1" applyAlignment="1" applyProtection="1">
      <alignment vertical="center"/>
    </xf>
    <xf numFmtId="0" fontId="11" fillId="12" borderId="0" xfId="0" applyFont="1" applyFill="1" applyAlignment="1">
      <alignment vertical="center"/>
    </xf>
    <xf numFmtId="1" fontId="1" fillId="12" borderId="0" xfId="0" quotePrefix="1" applyNumberFormat="1" applyFont="1" applyFill="1" applyAlignment="1">
      <alignment horizontal="right" vertical="center"/>
    </xf>
    <xf numFmtId="1" fontId="1" fillId="12" borderId="0" xfId="0" applyNumberFormat="1" applyFont="1" applyFill="1" applyAlignment="1">
      <alignment horizontal="right" vertical="center"/>
    </xf>
    <xf numFmtId="1" fontId="1" fillId="12" borderId="0" xfId="0" quotePrefix="1" applyNumberFormat="1" applyFont="1" applyFill="1" applyAlignment="1">
      <alignment horizontal="left" vertical="center"/>
    </xf>
    <xf numFmtId="1" fontId="1" fillId="12" borderId="35" xfId="0" applyNumberFormat="1" applyFont="1" applyFill="1" applyBorder="1" applyAlignment="1">
      <alignment horizontal="center" vertical="center"/>
    </xf>
    <xf numFmtId="1" fontId="6" fillId="12" borderId="35" xfId="0" applyNumberFormat="1" applyFont="1" applyFill="1" applyBorder="1" applyAlignment="1">
      <alignment horizontal="left" vertical="center"/>
    </xf>
    <xf numFmtId="1" fontId="1" fillId="12" borderId="27" xfId="0" applyNumberFormat="1" applyFont="1" applyFill="1" applyBorder="1" applyAlignment="1">
      <alignment horizontal="center" vertical="center"/>
    </xf>
    <xf numFmtId="1" fontId="1" fillId="12" borderId="0" xfId="0" applyNumberFormat="1" applyFont="1" applyFill="1" applyAlignment="1">
      <alignment horizontal="center" vertical="center"/>
    </xf>
    <xf numFmtId="0" fontId="1" fillId="9" borderId="0" xfId="0" quotePrefix="1" applyFont="1" applyFill="1" applyAlignment="1">
      <alignment horizontal="right" vertical="center"/>
    </xf>
    <xf numFmtId="0" fontId="1" fillId="9" borderId="0" xfId="0" applyFont="1" applyFill="1" applyAlignment="1">
      <alignment vertical="center"/>
    </xf>
    <xf numFmtId="0" fontId="1" fillId="9" borderId="24" xfId="0" applyFont="1" applyFill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vertical="center"/>
    </xf>
    <xf numFmtId="0" fontId="1" fillId="9" borderId="0" xfId="0" applyFont="1" applyFill="1" applyAlignment="1">
      <alignment horizontal="center" vertical="top"/>
    </xf>
    <xf numFmtId="164" fontId="1" fillId="9" borderId="0" xfId="0" applyNumberFormat="1" applyFont="1" applyFill="1" applyAlignment="1">
      <alignment horizontal="center" vertical="top"/>
    </xf>
    <xf numFmtId="0" fontId="1" fillId="9" borderId="24" xfId="0" applyFont="1" applyFill="1" applyBorder="1" applyAlignment="1">
      <alignment horizontal="center" vertical="top"/>
    </xf>
    <xf numFmtId="0" fontId="39" fillId="6" borderId="0" xfId="0" applyFont="1" applyFill="1" applyAlignment="1">
      <alignment horizontal="center" vertical="center"/>
    </xf>
    <xf numFmtId="0" fontId="39" fillId="6" borderId="0" xfId="0" applyFont="1" applyFill="1" applyAlignment="1">
      <alignment horizontal="center" vertical="top"/>
    </xf>
    <xf numFmtId="0" fontId="40" fillId="9" borderId="3" xfId="0" applyFont="1" applyFill="1" applyBorder="1" applyAlignment="1">
      <alignment horizontal="right" vertical="center"/>
    </xf>
    <xf numFmtId="0" fontId="40" fillId="9" borderId="18" xfId="0" applyFont="1" applyFill="1" applyBorder="1" applyAlignment="1">
      <alignment horizontal="right" vertical="center"/>
    </xf>
    <xf numFmtId="0" fontId="37" fillId="13" borderId="5" xfId="0" applyFont="1" applyFill="1" applyBorder="1" applyAlignment="1">
      <alignment horizontal="center" vertical="center"/>
    </xf>
    <xf numFmtId="0" fontId="26" fillId="13" borderId="5" xfId="0" applyFont="1" applyFill="1" applyBorder="1" applyAlignment="1">
      <alignment horizontal="center" vertical="center"/>
    </xf>
    <xf numFmtId="0" fontId="14" fillId="4" borderId="5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26" fillId="13" borderId="20" xfId="0" applyFont="1" applyFill="1" applyBorder="1" applyAlignment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  <protection locked="0"/>
    </xf>
    <xf numFmtId="0" fontId="10" fillId="9" borderId="20" xfId="0" applyFont="1" applyFill="1" applyBorder="1" applyAlignment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1" fontId="12" fillId="15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 applyProtection="1">
      <alignment horizontal="center" vertical="center"/>
      <protection locked="0"/>
    </xf>
    <xf numFmtId="165" fontId="12" fillId="16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5" fillId="12" borderId="27" xfId="0" applyNumberFormat="1" applyFont="1" applyFill="1" applyBorder="1" applyAlignment="1">
      <alignment horizontal="right" vertical="center"/>
    </xf>
    <xf numFmtId="1" fontId="6" fillId="12" borderId="27" xfId="0" applyNumberFormat="1" applyFont="1" applyFill="1" applyBorder="1" applyAlignment="1">
      <alignment horizontal="center" vertical="center"/>
    </xf>
    <xf numFmtId="1" fontId="6" fillId="12" borderId="35" xfId="0" applyNumberFormat="1" applyFont="1" applyFill="1" applyBorder="1" applyAlignment="1">
      <alignment horizontal="center" vertical="center"/>
    </xf>
    <xf numFmtId="1" fontId="6" fillId="12" borderId="0" xfId="0" applyNumberFormat="1" applyFont="1" applyFill="1" applyAlignment="1">
      <alignment horizontal="center" vertical="center"/>
    </xf>
    <xf numFmtId="164" fontId="15" fillId="12" borderId="0" xfId="0" applyNumberFormat="1" applyFont="1" applyFill="1" applyAlignment="1">
      <alignment horizontal="right" vertical="center"/>
    </xf>
    <xf numFmtId="0" fontId="0" fillId="12" borderId="0" xfId="0" applyFill="1"/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4" fillId="12" borderId="11" xfId="0" applyFont="1" applyFill="1" applyBorder="1" applyAlignment="1">
      <alignment horizontal="left"/>
    </xf>
    <xf numFmtId="0" fontId="1" fillId="12" borderId="1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12" borderId="0" xfId="0" applyFont="1" applyFill="1" applyAlignment="1">
      <alignment horizontal="left"/>
    </xf>
    <xf numFmtId="0" fontId="1" fillId="12" borderId="27" xfId="0" applyFont="1" applyFill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0" fontId="1" fillId="9" borderId="38" xfId="0" applyFont="1" applyFill="1" applyBorder="1" applyAlignment="1">
      <alignment horizontal="center" vertical="center"/>
    </xf>
    <xf numFmtId="0" fontId="48" fillId="2" borderId="43" xfId="0" applyFont="1" applyFill="1" applyBorder="1" applyAlignment="1">
      <alignment horizontal="left" vertical="center"/>
    </xf>
    <xf numFmtId="0" fontId="10" fillId="17" borderId="44" xfId="0" applyFont="1" applyFill="1" applyBorder="1" applyAlignment="1">
      <alignment vertical="center"/>
    </xf>
    <xf numFmtId="0" fontId="21" fillId="17" borderId="45" xfId="0" applyFont="1" applyFill="1" applyBorder="1" applyAlignment="1">
      <alignment vertical="center"/>
    </xf>
    <xf numFmtId="0" fontId="21" fillId="17" borderId="46" xfId="0" applyFont="1" applyFill="1" applyBorder="1" applyAlignment="1">
      <alignment vertical="center"/>
    </xf>
    <xf numFmtId="0" fontId="14" fillId="9" borderId="0" xfId="0" applyFont="1" applyFill="1" applyAlignment="1">
      <alignment horizontal="right" vertical="center"/>
    </xf>
    <xf numFmtId="0" fontId="14" fillId="9" borderId="0" xfId="0" applyFont="1" applyFill="1" applyAlignment="1">
      <alignment horizontal="left" vertical="center"/>
    </xf>
    <xf numFmtId="0" fontId="38" fillId="3" borderId="33" xfId="1" applyFont="1" applyFill="1" applyBorder="1" applyAlignment="1" applyProtection="1">
      <alignment horizontal="left" vertical="center"/>
      <protection locked="0"/>
    </xf>
    <xf numFmtId="0" fontId="1" fillId="9" borderId="1" xfId="0" applyFont="1" applyFill="1" applyBorder="1" applyAlignment="1">
      <alignment horizontal="left" vertical="center"/>
    </xf>
    <xf numFmtId="0" fontId="12" fillId="13" borderId="32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43" fillId="5" borderId="39" xfId="0" applyFont="1" applyFill="1" applyBorder="1" applyAlignment="1">
      <alignment vertical="center"/>
    </xf>
    <xf numFmtId="0" fontId="0" fillId="5" borderId="39" xfId="0" applyFill="1" applyBorder="1" applyAlignment="1">
      <alignment vertical="center"/>
    </xf>
    <xf numFmtId="0" fontId="44" fillId="2" borderId="0" xfId="0" applyFont="1" applyFill="1" applyAlignment="1">
      <alignment vertical="center"/>
    </xf>
    <xf numFmtId="0" fontId="45" fillId="5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4" fillId="5" borderId="0" xfId="0" applyFont="1" applyFill="1" applyAlignment="1">
      <alignment vertical="center"/>
    </xf>
    <xf numFmtId="0" fontId="8" fillId="6" borderId="22" xfId="0" applyFont="1" applyFill="1" applyBorder="1" applyAlignment="1">
      <alignment horizontal="left" vertical="center"/>
    </xf>
    <xf numFmtId="0" fontId="43" fillId="5" borderId="50" xfId="0" applyFont="1" applyFill="1" applyBorder="1" applyAlignment="1">
      <alignment vertical="center"/>
    </xf>
    <xf numFmtId="0" fontId="0" fillId="5" borderId="50" xfId="0" applyFill="1" applyBorder="1" applyAlignment="1">
      <alignment vertical="center"/>
    </xf>
    <xf numFmtId="0" fontId="44" fillId="2" borderId="50" xfId="0" applyFont="1" applyFill="1" applyBorder="1" applyAlignment="1">
      <alignment vertical="center"/>
    </xf>
    <xf numFmtId="0" fontId="10" fillId="2" borderId="50" xfId="0" applyFont="1" applyFill="1" applyBorder="1" applyAlignment="1">
      <alignment vertical="center"/>
    </xf>
    <xf numFmtId="0" fontId="0" fillId="2" borderId="50" xfId="0" applyFill="1" applyBorder="1" applyAlignment="1">
      <alignment vertical="center"/>
    </xf>
    <xf numFmtId="0" fontId="44" fillId="5" borderId="50" xfId="0" applyFont="1" applyFill="1" applyBorder="1" applyAlignment="1">
      <alignment vertical="center"/>
    </xf>
    <xf numFmtId="0" fontId="10" fillId="2" borderId="50" xfId="0" applyFont="1" applyFill="1" applyBorder="1" applyAlignment="1">
      <alignment horizontal="left" vertical="center"/>
    </xf>
    <xf numFmtId="0" fontId="38" fillId="2" borderId="50" xfId="1" applyFont="1" applyFill="1" applyBorder="1" applyAlignment="1">
      <alignment vertical="center"/>
    </xf>
    <xf numFmtId="0" fontId="49" fillId="17" borderId="40" xfId="0" applyFont="1" applyFill="1" applyBorder="1" applyAlignment="1" applyProtection="1">
      <alignment horizontal="center" vertical="center"/>
      <protection locked="0"/>
    </xf>
    <xf numFmtId="0" fontId="49" fillId="17" borderId="41" xfId="0" applyFont="1" applyFill="1" applyBorder="1" applyAlignment="1" applyProtection="1">
      <alignment horizontal="center" vertical="center"/>
      <protection locked="0"/>
    </xf>
    <xf numFmtId="0" fontId="49" fillId="17" borderId="42" xfId="0" applyFont="1" applyFill="1" applyBorder="1" applyAlignment="1" applyProtection="1">
      <alignment horizontal="center" vertical="center"/>
      <protection locked="0"/>
    </xf>
    <xf numFmtId="0" fontId="28" fillId="13" borderId="20" xfId="0" applyFont="1" applyFill="1" applyBorder="1" applyAlignment="1">
      <alignment horizontal="center" vertical="center"/>
    </xf>
    <xf numFmtId="0" fontId="28" fillId="13" borderId="6" xfId="0" applyFont="1" applyFill="1" applyBorder="1" applyAlignment="1">
      <alignment horizontal="center" vertical="center"/>
    </xf>
    <xf numFmtId="0" fontId="28" fillId="13" borderId="21" xfId="0" applyFont="1" applyFill="1" applyBorder="1" applyAlignment="1">
      <alignment horizontal="center" vertical="center"/>
    </xf>
    <xf numFmtId="0" fontId="27" fillId="18" borderId="47" xfId="0" applyFont="1" applyFill="1" applyBorder="1" applyAlignment="1" applyProtection="1">
      <alignment horizontal="center" vertical="center"/>
      <protection locked="0"/>
    </xf>
    <xf numFmtId="0" fontId="27" fillId="18" borderId="48" xfId="0" applyFont="1" applyFill="1" applyBorder="1" applyAlignment="1" applyProtection="1">
      <alignment horizontal="center" vertical="center"/>
      <protection locked="0"/>
    </xf>
    <xf numFmtId="0" fontId="27" fillId="18" borderId="49" xfId="0" applyFont="1" applyFill="1" applyBorder="1" applyAlignment="1" applyProtection="1">
      <alignment horizontal="center" vertical="center"/>
      <protection locked="0"/>
    </xf>
    <xf numFmtId="0" fontId="27" fillId="18" borderId="0" xfId="2" applyFont="1" applyFill="1" applyAlignment="1" applyProtection="1">
      <alignment horizontal="center" vertical="center" wrapText="1"/>
    </xf>
    <xf numFmtId="0" fontId="32" fillId="12" borderId="0" xfId="0" applyFont="1" applyFill="1" applyAlignment="1">
      <alignment horizontal="center"/>
    </xf>
    <xf numFmtId="0" fontId="31" fillId="12" borderId="0" xfId="0" applyFont="1" applyFill="1" applyAlignment="1">
      <alignment horizontal="center" vertical="center"/>
    </xf>
    <xf numFmtId="0" fontId="31" fillId="12" borderId="35" xfId="0" applyFont="1" applyFill="1" applyBorder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11" fillId="12" borderId="36" xfId="0" applyFont="1" applyFill="1" applyBorder="1" applyAlignment="1">
      <alignment horizontal="center" vertical="center"/>
    </xf>
    <xf numFmtId="0" fontId="23" fillId="14" borderId="0" xfId="0" applyFont="1" applyFill="1" applyAlignment="1">
      <alignment horizontal="center" vertical="center"/>
    </xf>
    <xf numFmtId="0" fontId="41" fillId="12" borderId="0" xfId="0" quotePrefix="1" applyFont="1" applyFill="1" applyAlignment="1">
      <alignment horizontal="right" vertical="center"/>
    </xf>
    <xf numFmtId="164" fontId="15" fillId="12" borderId="0" xfId="0" applyNumberFormat="1" applyFont="1" applyFill="1" applyAlignment="1">
      <alignment horizontal="left" vertical="center"/>
    </xf>
    <xf numFmtId="0" fontId="15" fillId="12" borderId="0" xfId="0" applyFont="1" applyFill="1" applyAlignment="1">
      <alignment horizontal="left" vertical="center"/>
    </xf>
    <xf numFmtId="0" fontId="44" fillId="2" borderId="50" xfId="0" applyFont="1" applyFill="1" applyBorder="1" applyAlignment="1">
      <alignment horizontal="left" vertical="center" wrapText="1"/>
    </xf>
    <xf numFmtId="0" fontId="0" fillId="5" borderId="5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27" fillId="18" borderId="18" xfId="2" applyFont="1" applyFill="1" applyBorder="1" applyAlignment="1" applyProtection="1">
      <alignment horizontal="center" vertical="center" wrapText="1"/>
    </xf>
    <xf numFmtId="0" fontId="27" fillId="18" borderId="44" xfId="2" applyFont="1" applyFill="1" applyBorder="1" applyAlignment="1" applyProtection="1">
      <alignment horizontal="center" vertical="center" wrapText="1"/>
    </xf>
    <xf numFmtId="0" fontId="27" fillId="18" borderId="45" xfId="2" applyFont="1" applyFill="1" applyBorder="1" applyAlignment="1" applyProtection="1">
      <alignment horizontal="center" vertical="center" wrapText="1"/>
    </xf>
    <xf numFmtId="0" fontId="27" fillId="18" borderId="46" xfId="2" applyFont="1" applyFill="1" applyBorder="1" applyAlignment="1" applyProtection="1">
      <alignment horizontal="center" vertical="center" wrapText="1"/>
    </xf>
    <xf numFmtId="0" fontId="43" fillId="5" borderId="52" xfId="0" applyFont="1" applyFill="1" applyBorder="1" applyAlignment="1">
      <alignment vertical="center"/>
    </xf>
    <xf numFmtId="0" fontId="42" fillId="5" borderId="53" xfId="0" applyFont="1" applyFill="1" applyBorder="1" applyAlignment="1">
      <alignment vertical="center"/>
    </xf>
    <xf numFmtId="0" fontId="31" fillId="14" borderId="0" xfId="0" applyFont="1" applyFill="1" applyAlignment="1">
      <alignment horizontal="left" vertical="center"/>
    </xf>
    <xf numFmtId="0" fontId="31" fillId="14" borderId="36" xfId="0" applyFont="1" applyFill="1" applyBorder="1" applyAlignment="1">
      <alignment horizontal="left" vertical="center"/>
    </xf>
    <xf numFmtId="0" fontId="31" fillId="14" borderId="35" xfId="0" applyFont="1" applyFill="1" applyBorder="1" applyAlignment="1">
      <alignment horizontal="left" vertical="center"/>
    </xf>
    <xf numFmtId="0" fontId="31" fillId="14" borderId="37" xfId="0" applyFont="1" applyFill="1" applyBorder="1" applyAlignment="1">
      <alignment horizontal="left" vertical="center"/>
    </xf>
    <xf numFmtId="0" fontId="0" fillId="5" borderId="52" xfId="0" applyFill="1" applyBorder="1" applyAlignment="1">
      <alignment vertical="center"/>
    </xf>
    <xf numFmtId="0" fontId="52" fillId="18" borderId="44" xfId="0" applyFont="1" applyFill="1" applyBorder="1" applyAlignment="1">
      <alignment horizontal="center" vertical="center"/>
    </xf>
    <xf numFmtId="0" fontId="52" fillId="18" borderId="45" xfId="0" applyFont="1" applyFill="1" applyBorder="1" applyAlignment="1">
      <alignment horizontal="center" vertical="center"/>
    </xf>
    <xf numFmtId="0" fontId="52" fillId="18" borderId="46" xfId="0" applyFont="1" applyFill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 2" xfId="2" xr:uid="{EF230205-9DF5-475F-87F5-1ECAFF5D12E0}"/>
    <cellStyle name="Normal 3" xfId="3" xr:uid="{8438BD09-02B1-4D3D-B55C-5517DA62C8F6}"/>
  </cellStyles>
  <dxfs count="2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ill>
        <patternFill>
          <bgColor theme="0" tint="-4.9989318521683403E-2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ont>
        <b/>
        <i val="0"/>
        <color rgb="FFFF0000"/>
      </font>
    </dxf>
    <dxf>
      <fill>
        <patternFill>
          <bgColor theme="0" tint="-4.9989318521683403E-2"/>
        </patternFill>
      </fill>
    </dxf>
    <dxf>
      <font>
        <b/>
        <i val="0"/>
        <color rgb="FFFF0000"/>
      </font>
    </dxf>
    <dxf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CC00CC"/>
      </font>
    </dxf>
    <dxf>
      <font>
        <color rgb="FFCC00CC"/>
      </font>
    </dxf>
    <dxf>
      <font>
        <b val="0"/>
        <i val="0"/>
        <color rgb="FF008000"/>
      </font>
    </dxf>
    <dxf>
      <font>
        <b val="0"/>
        <i val="0"/>
        <color rgb="FFCC3300"/>
      </font>
    </dxf>
    <dxf>
      <font>
        <b val="0"/>
        <i val="0"/>
        <color rgb="FF008000"/>
      </font>
    </dxf>
    <dxf>
      <font>
        <b val="0"/>
        <i val="0"/>
        <color rgb="FFCC3300"/>
      </font>
    </dxf>
    <dxf>
      <font>
        <b val="0"/>
        <i val="0"/>
        <color rgb="FF008000"/>
      </font>
    </dxf>
    <dxf>
      <font>
        <b val="0"/>
        <i val="0"/>
        <color rgb="FFCC3300"/>
      </font>
    </dxf>
    <dxf>
      <font>
        <b val="0"/>
        <i val="0"/>
        <color rgb="FF008000"/>
      </font>
    </dxf>
    <dxf>
      <font>
        <b val="0"/>
        <i val="0"/>
        <color rgb="FFCC3300"/>
      </font>
    </dxf>
    <dxf>
      <font>
        <b val="0"/>
        <i val="0"/>
        <color rgb="FF008000"/>
      </font>
    </dxf>
    <dxf>
      <font>
        <b val="0"/>
        <i val="0"/>
        <color rgb="FFCC3300"/>
      </font>
    </dxf>
  </dxfs>
  <tableStyles count="0" defaultTableStyle="TableStyleMedium2" defaultPivotStyle="PivotStyleMedium9"/>
  <colors>
    <mruColors>
      <color rgb="FF0000CC"/>
      <color rgb="FFEAEAEA"/>
      <color rgb="FFCDFFE7"/>
      <color rgb="FFFFCCFF"/>
      <color rgb="FFFFFF99"/>
      <color rgb="FF99FF99"/>
      <color rgb="FFECECEC"/>
      <color rgb="FF33CCFF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8202997805651564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4567276528350144E-2"/>
          <c:y val="0"/>
          <c:w val="0.95086544694329966"/>
          <c:h val="0.84834776902887143"/>
        </c:manualLayout>
      </c:layout>
      <c:barChart>
        <c:barDir val="col"/>
        <c:grouping val="stacked"/>
        <c:varyColors val="0"/>
        <c:ser>
          <c:idx val="15"/>
          <c:order val="0"/>
          <c:tx>
            <c:strRef>
              <c:f>Dashboard!$J$5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dLbls>
            <c:numFmt formatCode="0;\-0;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Dashboard!$I$6:$I$12</c:f>
              <c:strCache>
                <c:ptCount val="7"/>
                <c:pt idx="0">
                  <c:v>Production</c:v>
                </c:pt>
                <c:pt idx="1">
                  <c:v>Limited edition</c:v>
                </c:pt>
                <c:pt idx="2">
                  <c:v>Limited edition</c:v>
                </c:pt>
                <c:pt idx="3">
                  <c:v>Limited edition</c:v>
                </c:pt>
                <c:pt idx="4">
                  <c:v>Limited edition</c:v>
                </c:pt>
                <c:pt idx="5">
                  <c:v>Limited edition</c:v>
                </c:pt>
                <c:pt idx="6">
                  <c:v>Limited edition</c:v>
                </c:pt>
              </c:strCache>
            </c:strRef>
          </c:cat>
          <c:val>
            <c:numRef>
              <c:f>Dashboard!$J$6:$J$12</c:f>
              <c:numCache>
                <c:formatCode>General</c:formatCode>
                <c:ptCount val="7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A-4E6D-A1F2-F28CD0D6D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8896080"/>
        <c:axId val="2078893904"/>
      </c:barChart>
      <c:catAx>
        <c:axId val="207889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893904"/>
        <c:crosses val="autoZero"/>
        <c:auto val="1"/>
        <c:lblAlgn val="ctr"/>
        <c:lblOffset val="100"/>
        <c:noMultiLvlLbl val="0"/>
      </c:catAx>
      <c:valAx>
        <c:axId val="20788939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7889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Production!$AI$2</c:f>
              <c:strCache>
                <c:ptCount val="1"/>
                <c:pt idx="0">
                  <c:v>% on target</c:v>
                </c:pt>
              </c:strCache>
            </c:strRef>
          </c:tx>
          <c:spPr>
            <a:solidFill>
              <a:schemeClr val="accent1"/>
            </a:solidFill>
            <a:ln w="25400">
              <a:solidFill>
                <a:schemeClr val="bg1">
                  <a:lumMod val="50000"/>
                </a:schemeClr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>
                    <a:lumMod val="50000"/>
                  </a:schemeClr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37-4C82-BD6B-7CD50DF5F753}"/>
              </c:ext>
            </c:extLst>
          </c:dPt>
          <c:cat>
            <c:strRef>
              <c:f>Production!$AI$2</c:f>
              <c:strCache>
                <c:ptCount val="1"/>
                <c:pt idx="0">
                  <c:v>% on target</c:v>
                </c:pt>
              </c:strCache>
            </c:strRef>
          </c:cat>
          <c:val>
            <c:numRef>
              <c:f>Production!$AJ$2</c:f>
              <c:numCache>
                <c:formatCode>0.0%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37-4C82-BD6B-7CD50DF5F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79542256"/>
        <c:axId val="2079543344"/>
      </c:barChart>
      <c:catAx>
        <c:axId val="20795422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79543344"/>
        <c:crosses val="autoZero"/>
        <c:auto val="1"/>
        <c:lblAlgn val="ctr"/>
        <c:lblOffset val="100"/>
        <c:noMultiLvlLbl val="0"/>
      </c:catAx>
      <c:valAx>
        <c:axId val="2079543344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079542256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Production!$AI$3</c:f>
              <c:strCache>
                <c:ptCount val="1"/>
                <c:pt idx="0">
                  <c:v>% improved</c:v>
                </c:pt>
              </c:strCache>
            </c:strRef>
          </c:tx>
          <c:spPr>
            <a:solidFill>
              <a:srgbClr val="ABE9FF"/>
            </a:solidFill>
            <a:ln w="25400">
              <a:solidFill>
                <a:schemeClr val="bg1">
                  <a:lumMod val="50000"/>
                </a:schemeClr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BE9FF"/>
              </a:solidFill>
              <a:ln w="12700">
                <a:solidFill>
                  <a:schemeClr val="bg1">
                    <a:lumMod val="50000"/>
                  </a:schemeClr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DF-4562-9D17-1888AE289052}"/>
              </c:ext>
            </c:extLst>
          </c:dPt>
          <c:cat>
            <c:strRef>
              <c:f>Production!$AI$3</c:f>
              <c:strCache>
                <c:ptCount val="1"/>
                <c:pt idx="0">
                  <c:v>% improved</c:v>
                </c:pt>
              </c:strCache>
            </c:strRef>
          </c:cat>
          <c:val>
            <c:numRef>
              <c:f>Production!$AJ$3</c:f>
              <c:numCache>
                <c:formatCode>0.0%</c:formatCode>
                <c:ptCount val="1"/>
                <c:pt idx="0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DF-4562-9D17-1888AE289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79543888"/>
        <c:axId val="2079535728"/>
      </c:barChart>
      <c:catAx>
        <c:axId val="2079543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79535728"/>
        <c:crosses val="autoZero"/>
        <c:auto val="1"/>
        <c:lblAlgn val="ctr"/>
        <c:lblOffset val="100"/>
        <c:noMultiLvlLbl val="0"/>
      </c:catAx>
      <c:valAx>
        <c:axId val="2079535728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079543888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Key</a:t>
            </a:r>
          </a:p>
        </c:rich>
      </c:tx>
      <c:layout>
        <c:manualLayout>
          <c:xMode val="edge"/>
          <c:yMode val="edge"/>
          <c:x val="9.2773403324587084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4444444444444446E-2"/>
          <c:y val="0"/>
          <c:w val="0.95111111111111113"/>
          <c:h val="0.84834776902887143"/>
        </c:manualLayout>
      </c:layout>
      <c:barChart>
        <c:barDir val="col"/>
        <c:grouping val="stacked"/>
        <c:varyColors val="0"/>
        <c:ser>
          <c:idx val="15"/>
          <c:order val="0"/>
          <c:tx>
            <c:strRef>
              <c:f>Dashboard!$K$5</c:f>
              <c:strCache>
                <c:ptCount val="1"/>
                <c:pt idx="0">
                  <c:v>Key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numFmt formatCode="0;\-0;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Dashboard!$I$6:$I$12</c:f>
              <c:strCache>
                <c:ptCount val="7"/>
                <c:pt idx="0">
                  <c:v>Production</c:v>
                </c:pt>
                <c:pt idx="1">
                  <c:v>Limited edition</c:v>
                </c:pt>
                <c:pt idx="2">
                  <c:v>Limited edition</c:v>
                </c:pt>
                <c:pt idx="3">
                  <c:v>Limited edition</c:v>
                </c:pt>
                <c:pt idx="4">
                  <c:v>Limited edition</c:v>
                </c:pt>
                <c:pt idx="5">
                  <c:v>Limited edition</c:v>
                </c:pt>
                <c:pt idx="6">
                  <c:v>Limited edition</c:v>
                </c:pt>
              </c:strCache>
            </c:strRef>
          </c:cat>
          <c:val>
            <c:numRef>
              <c:f>Dashboard!$K$6:$K$12</c:f>
              <c:numCache>
                <c:formatCode>General</c:formatCode>
                <c:ptCount val="7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0-45B8-9109-3A375F5888A5}"/>
            </c:ext>
          </c:extLst>
        </c:ser>
        <c:ser>
          <c:idx val="0"/>
          <c:order val="1"/>
          <c:tx>
            <c:strRef>
              <c:f>Dashboard!$S$5</c:f>
              <c:strCache>
                <c:ptCount val="1"/>
                <c:pt idx="0">
                  <c:v>Not key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val>
            <c:numRef>
              <c:f>Dashboard!$S$6:$S$12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0-45B8-9109-3A375F588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8894992"/>
        <c:axId val="2078893360"/>
      </c:barChart>
      <c:catAx>
        <c:axId val="207889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893360"/>
        <c:crosses val="autoZero"/>
        <c:auto val="1"/>
        <c:lblAlgn val="ctr"/>
        <c:lblOffset val="100"/>
        <c:noMultiLvlLbl val="0"/>
      </c:catAx>
      <c:valAx>
        <c:axId val="2078893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7889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867230840601774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4567276528350144E-2"/>
          <c:y val="0"/>
          <c:w val="0.95086544694329966"/>
          <c:h val="0.84834776902887143"/>
        </c:manualLayout>
      </c:layout>
      <c:barChart>
        <c:barDir val="col"/>
        <c:grouping val="stacked"/>
        <c:varyColors val="0"/>
        <c:ser>
          <c:idx val="15"/>
          <c:order val="0"/>
          <c:tx>
            <c:strRef>
              <c:f>Dashboard!$Q$5</c:f>
              <c:strCache>
                <c:ptCount val="1"/>
                <c:pt idx="0">
                  <c:v>Weight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numFmt formatCode="0;\-0;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Dashboard!$I$6:$I$12</c:f>
              <c:strCache>
                <c:ptCount val="7"/>
                <c:pt idx="0">
                  <c:v>Production</c:v>
                </c:pt>
                <c:pt idx="1">
                  <c:v>Limited edition</c:v>
                </c:pt>
                <c:pt idx="2">
                  <c:v>Limited edition</c:v>
                </c:pt>
                <c:pt idx="3">
                  <c:v>Limited edition</c:v>
                </c:pt>
                <c:pt idx="4">
                  <c:v>Limited edition</c:v>
                </c:pt>
                <c:pt idx="5">
                  <c:v>Limited edition</c:v>
                </c:pt>
                <c:pt idx="6">
                  <c:v>Limited edition</c:v>
                </c:pt>
              </c:strCache>
            </c:strRef>
          </c:cat>
          <c:val>
            <c:numRef>
              <c:f>Dashboard!$Q$6:$Q$12</c:f>
              <c:numCache>
                <c:formatCode>General</c:formatCode>
                <c:ptCount val="7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4-43D3-9BEA-46053BE9C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8886288"/>
        <c:axId val="2078894448"/>
      </c:barChart>
      <c:catAx>
        <c:axId val="207888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894448"/>
        <c:crosses val="autoZero"/>
        <c:auto val="1"/>
        <c:lblAlgn val="ctr"/>
        <c:lblOffset val="100"/>
        <c:noMultiLvlLbl val="0"/>
      </c:catAx>
      <c:valAx>
        <c:axId val="20788944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7888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4.299713035920981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4567276528350144E-2"/>
          <c:y val="0"/>
          <c:w val="0.95086544694329966"/>
          <c:h val="0.84834776902887143"/>
        </c:manualLayout>
      </c:layout>
      <c:barChart>
        <c:barDir val="col"/>
        <c:grouping val="stacked"/>
        <c:varyColors val="0"/>
        <c:ser>
          <c:idx val="15"/>
          <c:order val="0"/>
          <c:tx>
            <c:strRef>
              <c:f>Dashboard!$N$5</c:f>
              <c:strCache>
                <c:ptCount val="1"/>
                <c:pt idx="0">
                  <c:v>% target set</c:v>
                </c:pt>
              </c:strCache>
            </c:strRef>
          </c:tx>
          <c:spPr>
            <a:solidFill>
              <a:srgbClr val="CCCCFF"/>
            </a:solidFill>
            <a:ln>
              <a:noFill/>
            </a:ln>
            <a:effectLst/>
          </c:spPr>
          <c:invertIfNegative val="0"/>
          <c:dLbls>
            <c:numFmt formatCode="0%;\-0%;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Dashboard!$I$6:$I$12</c:f>
              <c:strCache>
                <c:ptCount val="7"/>
                <c:pt idx="0">
                  <c:v>Production</c:v>
                </c:pt>
                <c:pt idx="1">
                  <c:v>Limited edition</c:v>
                </c:pt>
                <c:pt idx="2">
                  <c:v>Limited edition</c:v>
                </c:pt>
                <c:pt idx="3">
                  <c:v>Limited edition</c:v>
                </c:pt>
                <c:pt idx="4">
                  <c:v>Limited edition</c:v>
                </c:pt>
                <c:pt idx="5">
                  <c:v>Limited edition</c:v>
                </c:pt>
                <c:pt idx="6">
                  <c:v>Limited edition</c:v>
                </c:pt>
              </c:strCache>
            </c:strRef>
          </c:cat>
          <c:val>
            <c:numRef>
              <c:f>Dashboard!$N$6:$N$12</c:f>
              <c:numCache>
                <c:formatCode>0.0%</c:formatCode>
                <c:ptCount val="7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0-489C-9FD5-CA0E1A315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8898256"/>
        <c:axId val="2078886832"/>
      </c:barChart>
      <c:catAx>
        <c:axId val="207889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886832"/>
        <c:crosses val="autoZero"/>
        <c:auto val="1"/>
        <c:lblAlgn val="ctr"/>
        <c:lblOffset val="100"/>
        <c:noMultiLvlLbl val="0"/>
      </c:catAx>
      <c:valAx>
        <c:axId val="20788868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078898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4.2997130359210195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4567276528350144E-2"/>
          <c:y val="0"/>
          <c:w val="0.95086544694329966"/>
          <c:h val="0.84834776902887143"/>
        </c:manualLayout>
      </c:layout>
      <c:barChart>
        <c:barDir val="col"/>
        <c:grouping val="stacked"/>
        <c:varyColors val="0"/>
        <c:ser>
          <c:idx val="15"/>
          <c:order val="0"/>
          <c:tx>
            <c:strRef>
              <c:f>Dashboard!$O$5</c:f>
              <c:strCache>
                <c:ptCount val="1"/>
                <c:pt idx="0">
                  <c:v>% on target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%;\-0%;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Dashboard!$I$6:$I$12</c:f>
              <c:strCache>
                <c:ptCount val="7"/>
                <c:pt idx="0">
                  <c:v>Production</c:v>
                </c:pt>
                <c:pt idx="1">
                  <c:v>Limited edition</c:v>
                </c:pt>
                <c:pt idx="2">
                  <c:v>Limited edition</c:v>
                </c:pt>
                <c:pt idx="3">
                  <c:v>Limited edition</c:v>
                </c:pt>
                <c:pt idx="4">
                  <c:v>Limited edition</c:v>
                </c:pt>
                <c:pt idx="5">
                  <c:v>Limited edition</c:v>
                </c:pt>
                <c:pt idx="6">
                  <c:v>Limited edition</c:v>
                </c:pt>
              </c:strCache>
            </c:strRef>
          </c:cat>
          <c:val>
            <c:numRef>
              <c:f>Dashboard!$O$6:$O$12</c:f>
              <c:numCache>
                <c:formatCode>0.0%</c:formatCode>
                <c:ptCount val="7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7-4AA3-BA49-5A5A3EBC6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8887376"/>
        <c:axId val="2078891728"/>
      </c:barChart>
      <c:catAx>
        <c:axId val="207888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891728"/>
        <c:crosses val="autoZero"/>
        <c:auto val="1"/>
        <c:lblAlgn val="ctr"/>
        <c:lblOffset val="100"/>
        <c:noMultiLvlLbl val="0"/>
      </c:catAx>
      <c:valAx>
        <c:axId val="20788917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07888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4.2997130359210195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4567276528350144E-2"/>
          <c:y val="0"/>
          <c:w val="0.95086544694329966"/>
          <c:h val="0.84834776902887143"/>
        </c:manualLayout>
      </c:layout>
      <c:barChart>
        <c:barDir val="col"/>
        <c:grouping val="stacked"/>
        <c:varyColors val="0"/>
        <c:ser>
          <c:idx val="15"/>
          <c:order val="0"/>
          <c:tx>
            <c:strRef>
              <c:f>Dashboard!$P$5</c:f>
              <c:strCache>
                <c:ptCount val="1"/>
                <c:pt idx="0">
                  <c:v>% improved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numFmt formatCode="0%;\-0%;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Dashboard!$I$6:$I$12</c:f>
              <c:strCache>
                <c:ptCount val="7"/>
                <c:pt idx="0">
                  <c:v>Production</c:v>
                </c:pt>
                <c:pt idx="1">
                  <c:v>Limited edition</c:v>
                </c:pt>
                <c:pt idx="2">
                  <c:v>Limited edition</c:v>
                </c:pt>
                <c:pt idx="3">
                  <c:v>Limited edition</c:v>
                </c:pt>
                <c:pt idx="4">
                  <c:v>Limited edition</c:v>
                </c:pt>
                <c:pt idx="5">
                  <c:v>Limited edition</c:v>
                </c:pt>
                <c:pt idx="6">
                  <c:v>Limited edition</c:v>
                </c:pt>
              </c:strCache>
            </c:strRef>
          </c:cat>
          <c:val>
            <c:numRef>
              <c:f>Dashboard!$P$6:$P$12</c:f>
              <c:numCache>
                <c:formatCode>0.0%</c:formatCode>
                <c:ptCount val="7"/>
                <c:pt idx="0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2-4855-B03F-52AAE86AA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8899344"/>
        <c:axId val="2078889008"/>
      </c:barChart>
      <c:catAx>
        <c:axId val="207889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889008"/>
        <c:crosses val="autoZero"/>
        <c:auto val="1"/>
        <c:lblAlgn val="ctr"/>
        <c:lblOffset val="100"/>
        <c:noMultiLvlLbl val="0"/>
      </c:catAx>
      <c:valAx>
        <c:axId val="20788890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078899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93053368328961"/>
          <c:y val="5.6261300670749484E-2"/>
          <c:w val="0.72053473315835526"/>
          <c:h val="0.92376247840814774"/>
        </c:manualLayout>
      </c:layout>
      <c:doughnutChart>
        <c:varyColors val="1"/>
        <c:ser>
          <c:idx val="0"/>
          <c:order val="0"/>
          <c:tx>
            <c:strRef>
              <c:f>Production!$E$9</c:f>
              <c:strCache>
                <c:ptCount val="1"/>
                <c:pt idx="0">
                  <c:v>Category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32-46B9-9AD2-05DBF7FDB1D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732-46B9-9AD2-05DBF7FDB1D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732-46B9-9AD2-05DBF7FDB1D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732-46B9-9AD2-05DBF7FDB1D2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732-46B9-9AD2-05DBF7FDB1D2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732-46B9-9AD2-05DBF7FDB1D2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732-46B9-9AD2-05DBF7FDB1D2}"/>
              </c:ext>
            </c:extLst>
          </c:dPt>
          <c:dLbls>
            <c:numFmt formatCode="[Yellow][&lt;0.5]0%;[Green][&gt;=0.5]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Production!$AP$1:$AP$7</c:f>
              <c:strCache>
                <c:ptCount val="7"/>
                <c:pt idx="0">
                  <c:v> </c:v>
                </c:pt>
                <c:pt idx="1">
                  <c:v>STR</c:v>
                </c:pt>
                <c:pt idx="2">
                  <c:v>OP</c:v>
                </c:pt>
                <c:pt idx="3">
                  <c:v> </c:v>
                </c:pt>
                <c:pt idx="4">
                  <c:v>OBL</c:v>
                </c:pt>
                <c:pt idx="5">
                  <c:v> </c:v>
                </c:pt>
                <c:pt idx="6">
                  <c:v> </c:v>
                </c:pt>
              </c:strCache>
            </c:strRef>
          </c:cat>
          <c:val>
            <c:numRef>
              <c:f>Production!$AO$1:$AO$7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32-46B9-9AD2-05DBF7FDB1D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2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Production!$AG$2</c:f>
              <c:strCache>
                <c:ptCount val="1"/>
                <c:pt idx="0">
                  <c:v>% ready</c:v>
                </c:pt>
              </c:strCache>
            </c:strRef>
          </c:tx>
          <c:spPr>
            <a:solidFill>
              <a:srgbClr val="FFFF99"/>
            </a:solidFill>
            <a:ln w="25400">
              <a:solidFill>
                <a:schemeClr val="bg1">
                  <a:lumMod val="50000"/>
                </a:schemeClr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chemeClr val="bg1">
                    <a:lumMod val="50000"/>
                  </a:schemeClr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F4-4616-88C3-A22EFCE2C4B9}"/>
              </c:ext>
            </c:extLst>
          </c:dPt>
          <c:cat>
            <c:strRef>
              <c:f>Production!$AG$2</c:f>
              <c:strCache>
                <c:ptCount val="1"/>
                <c:pt idx="0">
                  <c:v>% ready</c:v>
                </c:pt>
              </c:strCache>
            </c:strRef>
          </c:cat>
          <c:val>
            <c:numRef>
              <c:f>Production!$AH$2</c:f>
              <c:numCache>
                <c:formatCode>0.0%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F4-4616-88C3-A22EFCE2C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79547696"/>
        <c:axId val="2079548240"/>
      </c:barChart>
      <c:catAx>
        <c:axId val="2079547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79548240"/>
        <c:crosses val="autoZero"/>
        <c:auto val="1"/>
        <c:lblAlgn val="ctr"/>
        <c:lblOffset val="100"/>
        <c:noMultiLvlLbl val="0"/>
      </c:catAx>
      <c:valAx>
        <c:axId val="2079548240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079547696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Production!$AG$3</c:f>
              <c:strCache>
                <c:ptCount val="1"/>
                <c:pt idx="0">
                  <c:v>% target set</c:v>
                </c:pt>
              </c:strCache>
            </c:strRef>
          </c:tx>
          <c:spPr>
            <a:solidFill>
              <a:srgbClr val="FFCCFF"/>
            </a:solidFill>
            <a:ln w="25400">
              <a:solidFill>
                <a:schemeClr val="bg1">
                  <a:lumMod val="50000"/>
                </a:schemeClr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CFF"/>
              </a:solidFill>
              <a:ln w="12700">
                <a:solidFill>
                  <a:schemeClr val="bg1">
                    <a:lumMod val="50000"/>
                  </a:schemeClr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A9-43CE-99B4-AD0ABE8499A0}"/>
              </c:ext>
            </c:extLst>
          </c:dPt>
          <c:cat>
            <c:strRef>
              <c:f>Production!$AG$3</c:f>
              <c:strCache>
                <c:ptCount val="1"/>
                <c:pt idx="0">
                  <c:v>% target set</c:v>
                </c:pt>
              </c:strCache>
            </c:strRef>
          </c:cat>
          <c:val>
            <c:numRef>
              <c:f>Production!$AH$3</c:f>
              <c:numCache>
                <c:formatCode>0.0%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A9-43CE-99B4-AD0ABE849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79545520"/>
        <c:axId val="2079542800"/>
      </c:barChart>
      <c:catAx>
        <c:axId val="2079545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79542800"/>
        <c:crosses val="autoZero"/>
        <c:auto val="1"/>
        <c:lblAlgn val="ctr"/>
        <c:lblOffset val="100"/>
        <c:noMultiLvlLbl val="0"/>
      </c:catAx>
      <c:valAx>
        <c:axId val="2079542800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079545520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13</xdr:row>
      <xdr:rowOff>1</xdr:rowOff>
    </xdr:from>
    <xdr:to>
      <xdr:col>9</xdr:col>
      <xdr:colOff>0</xdr:colOff>
      <xdr:row>21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13</xdr:row>
      <xdr:rowOff>1</xdr:rowOff>
    </xdr:from>
    <xdr:to>
      <xdr:col>17</xdr:col>
      <xdr:colOff>0</xdr:colOff>
      <xdr:row>21</xdr:row>
      <xdr:rowOff>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21</xdr:row>
      <xdr:rowOff>0</xdr:rowOff>
    </xdr:from>
    <xdr:to>
      <xdr:col>8</xdr:col>
      <xdr:colOff>685801</xdr:colOff>
      <xdr:row>29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21</xdr:row>
      <xdr:rowOff>0</xdr:rowOff>
    </xdr:from>
    <xdr:to>
      <xdr:col>16</xdr:col>
      <xdr:colOff>685801</xdr:colOff>
      <xdr:row>29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29</xdr:row>
      <xdr:rowOff>0</xdr:rowOff>
    </xdr:from>
    <xdr:to>
      <xdr:col>8</xdr:col>
      <xdr:colOff>685800</xdr:colOff>
      <xdr:row>37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685801</xdr:colOff>
      <xdr:row>37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</xdr:colOff>
      <xdr:row>1</xdr:row>
      <xdr:rowOff>0</xdr:rowOff>
    </xdr:from>
    <xdr:to>
      <xdr:col>12</xdr:col>
      <xdr:colOff>0</xdr:colOff>
      <xdr:row>6</xdr:row>
      <xdr:rowOff>161925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2</xdr:row>
      <xdr:rowOff>0</xdr:rowOff>
    </xdr:from>
    <xdr:to>
      <xdr:col>21</xdr:col>
      <xdr:colOff>0</xdr:colOff>
      <xdr:row>3</xdr:row>
      <xdr:rowOff>171450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4</xdr:row>
      <xdr:rowOff>38100</xdr:rowOff>
    </xdr:from>
    <xdr:to>
      <xdr:col>21</xdr:col>
      <xdr:colOff>0</xdr:colOff>
      <xdr:row>6</xdr:row>
      <xdr:rowOff>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514349</xdr:colOff>
      <xdr:row>2</xdr:row>
      <xdr:rowOff>0</xdr:rowOff>
    </xdr:from>
    <xdr:to>
      <xdr:col>24</xdr:col>
      <xdr:colOff>1381124</xdr:colOff>
      <xdr:row>3</xdr:row>
      <xdr:rowOff>171450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514349</xdr:colOff>
      <xdr:row>4</xdr:row>
      <xdr:rowOff>38100</xdr:rowOff>
    </xdr:from>
    <xdr:to>
      <xdr:col>24</xdr:col>
      <xdr:colOff>1381124</xdr:colOff>
      <xdr:row>6</xdr:row>
      <xdr:rowOff>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0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S39"/>
  <sheetViews>
    <sheetView showGridLines="0" zoomScaleNormal="100" workbookViewId="0">
      <selection activeCell="A39" sqref="A39:XFD39"/>
    </sheetView>
  </sheetViews>
  <sheetFormatPr defaultColWidth="8.81640625" defaultRowHeight="12" x14ac:dyDescent="0.35"/>
  <cols>
    <col min="1" max="1" width="1.7265625" style="57" customWidth="1"/>
    <col min="2" max="17" width="10.7265625" style="57" customWidth="1"/>
    <col min="18" max="18" width="1.7265625" style="57" customWidth="1"/>
    <col min="19" max="16384" width="8.81640625" style="57"/>
  </cols>
  <sheetData>
    <row r="1" spans="1:19" ht="12.5" thickBot="1" x14ac:dyDescent="0.4">
      <c r="B1" s="182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4"/>
    </row>
    <row r="2" spans="1:19" ht="26" x14ac:dyDescent="0.35">
      <c r="B2" s="156" t="e" vm="1">
        <v>#VALUE!</v>
      </c>
      <c r="C2" s="188" t="s">
        <v>129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90"/>
      <c r="Q2" s="173" t="s">
        <v>130</v>
      </c>
    </row>
    <row r="3" spans="1:19" ht="26" x14ac:dyDescent="0.35">
      <c r="B3" s="185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7"/>
    </row>
    <row r="4" spans="1:19" ht="15" customHeight="1" x14ac:dyDescent="0.35">
      <c r="A4" s="80"/>
      <c r="B4" s="165" t="s">
        <v>45</v>
      </c>
      <c r="C4" s="78"/>
      <c r="D4" s="78"/>
      <c r="E4" s="79"/>
      <c r="F4" s="78"/>
      <c r="G4" s="78"/>
      <c r="H4" s="89"/>
      <c r="I4" s="87"/>
      <c r="J4" s="107"/>
      <c r="K4" s="108"/>
      <c r="L4" s="108"/>
      <c r="M4" s="108"/>
      <c r="N4" s="108"/>
      <c r="O4" s="160" t="s">
        <v>71</v>
      </c>
      <c r="P4" s="161" t="s">
        <v>70</v>
      </c>
      <c r="Q4" s="109"/>
    </row>
    <row r="5" spans="1:19" ht="15" customHeight="1" x14ac:dyDescent="0.35">
      <c r="A5" s="80"/>
      <c r="B5" s="126" t="s">
        <v>50</v>
      </c>
      <c r="C5" s="122" t="s">
        <v>51</v>
      </c>
      <c r="D5" s="123" t="s">
        <v>52</v>
      </c>
      <c r="E5" s="122" t="s">
        <v>51</v>
      </c>
      <c r="F5" s="123" t="s">
        <v>53</v>
      </c>
      <c r="G5" s="122" t="s">
        <v>51</v>
      </c>
      <c r="H5" s="88"/>
      <c r="I5" s="164" t="s">
        <v>66</v>
      </c>
      <c r="J5" s="85" t="s">
        <v>49</v>
      </c>
      <c r="K5" s="85" t="s">
        <v>16</v>
      </c>
      <c r="L5" s="85" t="s">
        <v>20</v>
      </c>
      <c r="M5" s="85" t="s">
        <v>36</v>
      </c>
      <c r="N5" s="85" t="s">
        <v>44</v>
      </c>
      <c r="O5" s="85" t="s">
        <v>21</v>
      </c>
      <c r="P5" s="85" t="s">
        <v>14</v>
      </c>
      <c r="Q5" s="86" t="s">
        <v>26</v>
      </c>
      <c r="S5" s="118" t="s">
        <v>69</v>
      </c>
    </row>
    <row r="6" spans="1:19" ht="15" customHeight="1" x14ac:dyDescent="0.35">
      <c r="A6" s="80"/>
      <c r="B6" s="127" t="s">
        <v>41</v>
      </c>
      <c r="C6" s="124"/>
      <c r="D6" s="125"/>
      <c r="E6" s="124"/>
      <c r="F6" s="125"/>
      <c r="G6" s="124"/>
      <c r="H6" s="120">
        <v>1</v>
      </c>
      <c r="I6" s="162" t="s">
        <v>62</v>
      </c>
      <c r="J6" s="45">
        <f>Production!AD2</f>
        <v>5</v>
      </c>
      <c r="K6" s="45">
        <f>Production!AD3</f>
        <v>2</v>
      </c>
      <c r="L6" s="45">
        <f>Production!AF2</f>
        <v>4</v>
      </c>
      <c r="M6" s="45">
        <f>Production!AF3</f>
        <v>4</v>
      </c>
      <c r="N6" s="46">
        <f>Production!AH3</f>
        <v>0.8</v>
      </c>
      <c r="O6" s="46">
        <f>Production!AJ2</f>
        <v>0.5</v>
      </c>
      <c r="P6" s="46">
        <f>Production!AJ3</f>
        <v>0.75</v>
      </c>
      <c r="Q6" s="58">
        <f>Production!AL3</f>
        <v>6</v>
      </c>
      <c r="S6" s="118">
        <f>J6-K6</f>
        <v>3</v>
      </c>
    </row>
    <row r="7" spans="1:19" ht="15" customHeight="1" x14ac:dyDescent="0.35">
      <c r="A7" s="80"/>
      <c r="B7" s="127" t="s">
        <v>46</v>
      </c>
      <c r="C7" s="124" t="s">
        <v>61</v>
      </c>
      <c r="D7" s="125"/>
      <c r="E7" s="124"/>
      <c r="F7" s="125"/>
      <c r="G7" s="124"/>
      <c r="H7" s="121">
        <v>2</v>
      </c>
      <c r="I7" s="163" t="s">
        <v>115</v>
      </c>
      <c r="J7" s="153"/>
      <c r="K7" s="153"/>
      <c r="L7" s="153"/>
      <c r="M7" s="153"/>
      <c r="N7" s="154"/>
      <c r="O7" s="154"/>
      <c r="P7" s="154"/>
      <c r="Q7" s="155"/>
      <c r="S7" s="118">
        <f t="shared" ref="S7:S13" si="0">J7-K7</f>
        <v>0</v>
      </c>
    </row>
    <row r="8" spans="1:19" ht="15" customHeight="1" x14ac:dyDescent="0.35">
      <c r="A8" s="80"/>
      <c r="B8" s="127" t="s">
        <v>57</v>
      </c>
      <c r="C8" s="124" t="s">
        <v>58</v>
      </c>
      <c r="D8" s="125"/>
      <c r="E8" s="124"/>
      <c r="F8" s="125"/>
      <c r="G8" s="124"/>
      <c r="H8" s="120">
        <v>3</v>
      </c>
      <c r="I8" s="163" t="s">
        <v>115</v>
      </c>
      <c r="J8" s="153"/>
      <c r="K8" s="153"/>
      <c r="L8" s="153"/>
      <c r="M8" s="153"/>
      <c r="N8" s="154"/>
      <c r="O8" s="154"/>
      <c r="P8" s="154"/>
      <c r="Q8" s="155"/>
      <c r="S8" s="118">
        <f t="shared" si="0"/>
        <v>0</v>
      </c>
    </row>
    <row r="9" spans="1:19" ht="15" customHeight="1" x14ac:dyDescent="0.35">
      <c r="A9" s="80"/>
      <c r="B9" s="127" t="s">
        <v>47</v>
      </c>
      <c r="C9" s="124" t="s">
        <v>15</v>
      </c>
      <c r="D9" s="125"/>
      <c r="E9" s="124"/>
      <c r="F9" s="125"/>
      <c r="G9" s="124"/>
      <c r="H9" s="120">
        <v>4</v>
      </c>
      <c r="I9" s="163" t="s">
        <v>115</v>
      </c>
      <c r="J9" s="153"/>
      <c r="K9" s="153"/>
      <c r="L9" s="153"/>
      <c r="M9" s="153"/>
      <c r="N9" s="154"/>
      <c r="O9" s="154"/>
      <c r="P9" s="154"/>
      <c r="Q9" s="155"/>
      <c r="S9" s="118">
        <f t="shared" si="0"/>
        <v>0</v>
      </c>
    </row>
    <row r="10" spans="1:19" ht="15" customHeight="1" x14ac:dyDescent="0.35">
      <c r="A10" s="80"/>
      <c r="B10" s="127" t="s">
        <v>59</v>
      </c>
      <c r="C10" s="124" t="s">
        <v>60</v>
      </c>
      <c r="D10" s="125"/>
      <c r="E10" s="124"/>
      <c r="F10" s="125"/>
      <c r="G10" s="124"/>
      <c r="H10" s="121">
        <v>5</v>
      </c>
      <c r="I10" s="163" t="s">
        <v>115</v>
      </c>
      <c r="J10" s="153"/>
      <c r="K10" s="153"/>
      <c r="L10" s="153"/>
      <c r="M10" s="153"/>
      <c r="N10" s="154"/>
      <c r="O10" s="154"/>
      <c r="P10" s="154"/>
      <c r="Q10" s="155"/>
      <c r="S10" s="118">
        <f t="shared" si="0"/>
        <v>0</v>
      </c>
    </row>
    <row r="11" spans="1:19" ht="15" customHeight="1" x14ac:dyDescent="0.35">
      <c r="A11" s="80"/>
      <c r="B11" s="127" t="s">
        <v>48</v>
      </c>
      <c r="C11" s="124" t="s">
        <v>63</v>
      </c>
      <c r="D11" s="125"/>
      <c r="E11" s="124"/>
      <c r="F11" s="125"/>
      <c r="G11" s="124"/>
      <c r="H11" s="120">
        <v>6</v>
      </c>
      <c r="I11" s="163" t="s">
        <v>115</v>
      </c>
      <c r="J11" s="153"/>
      <c r="K11" s="153"/>
      <c r="L11" s="153"/>
      <c r="M11" s="153"/>
      <c r="N11" s="154"/>
      <c r="O11" s="154"/>
      <c r="P11" s="154"/>
      <c r="Q11" s="155"/>
      <c r="S11" s="118">
        <f t="shared" si="0"/>
        <v>0</v>
      </c>
    </row>
    <row r="12" spans="1:19" ht="15" customHeight="1" x14ac:dyDescent="0.35">
      <c r="A12" s="80"/>
      <c r="B12" s="129" t="s">
        <v>8</v>
      </c>
      <c r="C12" s="124" t="s">
        <v>8</v>
      </c>
      <c r="D12" s="125"/>
      <c r="E12" s="124"/>
      <c r="F12" s="125"/>
      <c r="G12" s="124"/>
      <c r="H12" s="120">
        <v>7</v>
      </c>
      <c r="I12" s="163" t="s">
        <v>115</v>
      </c>
      <c r="J12" s="153"/>
      <c r="K12" s="153"/>
      <c r="L12" s="153"/>
      <c r="M12" s="153"/>
      <c r="N12" s="154"/>
      <c r="O12" s="154"/>
      <c r="P12" s="154"/>
      <c r="Q12" s="155"/>
      <c r="S12" s="118">
        <f t="shared" si="0"/>
        <v>0</v>
      </c>
    </row>
    <row r="13" spans="1:19" ht="15" customHeight="1" x14ac:dyDescent="0.35">
      <c r="B13" s="128"/>
      <c r="C13" s="78"/>
      <c r="D13" s="78"/>
      <c r="E13" s="79"/>
      <c r="F13" s="78"/>
      <c r="G13" s="78"/>
      <c r="H13" s="50"/>
      <c r="I13" s="90"/>
      <c r="J13" s="115"/>
      <c r="K13" s="115"/>
      <c r="L13" s="115"/>
      <c r="M13" s="115"/>
      <c r="N13" s="116"/>
      <c r="O13" s="116"/>
      <c r="P13" s="115"/>
      <c r="Q13" s="117"/>
      <c r="S13" s="119">
        <f t="shared" si="0"/>
        <v>0</v>
      </c>
    </row>
    <row r="14" spans="1:19" ht="15" customHeight="1" x14ac:dyDescent="0.35">
      <c r="B14" s="81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4"/>
    </row>
    <row r="15" spans="1:19" ht="15" customHeight="1" x14ac:dyDescent="0.35">
      <c r="B15" s="81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4"/>
    </row>
    <row r="16" spans="1:19" ht="15" customHeight="1" x14ac:dyDescent="0.35">
      <c r="B16" s="81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4"/>
    </row>
    <row r="17" spans="2:17" ht="15" customHeight="1" x14ac:dyDescent="0.35">
      <c r="B17" s="81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4"/>
    </row>
    <row r="18" spans="2:17" ht="15" customHeight="1" x14ac:dyDescent="0.35">
      <c r="B18" s="81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4"/>
    </row>
    <row r="19" spans="2:17" ht="15" customHeight="1" x14ac:dyDescent="0.35">
      <c r="B19" s="81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4"/>
    </row>
    <row r="20" spans="2:17" ht="15" customHeight="1" x14ac:dyDescent="0.35">
      <c r="B20" s="81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4"/>
    </row>
    <row r="21" spans="2:17" ht="15" customHeight="1" x14ac:dyDescent="0.35">
      <c r="B21" s="81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4"/>
    </row>
    <row r="22" spans="2:17" ht="15" customHeight="1" x14ac:dyDescent="0.35">
      <c r="B22" s="81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4"/>
    </row>
    <row r="23" spans="2:17" ht="15" customHeight="1" x14ac:dyDescent="0.35">
      <c r="B23" s="81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4"/>
    </row>
    <row r="24" spans="2:17" ht="15" customHeight="1" x14ac:dyDescent="0.35">
      <c r="B24" s="81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4"/>
    </row>
    <row r="25" spans="2:17" ht="15" customHeight="1" x14ac:dyDescent="0.35">
      <c r="B25" s="81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4"/>
    </row>
    <row r="26" spans="2:17" ht="15" customHeight="1" x14ac:dyDescent="0.35">
      <c r="B26" s="81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4"/>
    </row>
    <row r="27" spans="2:17" ht="15" customHeight="1" x14ac:dyDescent="0.35">
      <c r="B27" s="81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4"/>
    </row>
    <row r="28" spans="2:17" ht="15" customHeight="1" x14ac:dyDescent="0.35">
      <c r="B28" s="81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4"/>
    </row>
    <row r="29" spans="2:17" ht="15" customHeight="1" x14ac:dyDescent="0.35">
      <c r="B29" s="81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4"/>
    </row>
    <row r="30" spans="2:17" ht="15" customHeight="1" x14ac:dyDescent="0.35">
      <c r="B30" s="81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4"/>
    </row>
    <row r="31" spans="2:17" ht="15" customHeight="1" x14ac:dyDescent="0.35">
      <c r="B31" s="81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4"/>
    </row>
    <row r="32" spans="2:17" ht="15" customHeight="1" x14ac:dyDescent="0.35">
      <c r="B32" s="81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4"/>
    </row>
    <row r="33" spans="2:17" ht="15" customHeight="1" x14ac:dyDescent="0.35">
      <c r="B33" s="81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4"/>
    </row>
    <row r="34" spans="2:17" ht="15" customHeight="1" x14ac:dyDescent="0.35">
      <c r="B34" s="81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4"/>
    </row>
    <row r="35" spans="2:17" ht="15" customHeight="1" x14ac:dyDescent="0.35">
      <c r="B35" s="81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4"/>
    </row>
    <row r="36" spans="2:17" ht="15" customHeight="1" x14ac:dyDescent="0.35">
      <c r="B36" s="81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4"/>
    </row>
    <row r="37" spans="2:17" ht="15" customHeight="1" thickBot="1" x14ac:dyDescent="0.4">
      <c r="B37" s="81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4"/>
    </row>
    <row r="38" spans="2:17" ht="15" customHeight="1" thickBot="1" x14ac:dyDescent="0.4">
      <c r="B38" s="157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9"/>
    </row>
    <row r="39" spans="2:17" ht="15.5" x14ac:dyDescent="0.35">
      <c r="B39" s="191" t="s">
        <v>131</v>
      </c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</row>
  </sheetData>
  <mergeCells count="4">
    <mergeCell ref="B1:Q1"/>
    <mergeCell ref="B3:Q3"/>
    <mergeCell ref="C2:P2"/>
    <mergeCell ref="B39:Q39"/>
  </mergeCells>
  <conditionalFormatting sqref="N6:P6">
    <cfRule type="colorScale" priority="4">
      <colorScale>
        <cfvo type="min"/>
        <cfvo type="max"/>
        <color rgb="FFFFEF9C"/>
        <color rgb="FF63BE7B"/>
      </colorScale>
    </cfRule>
  </conditionalFormatting>
  <conditionalFormatting sqref="N7:P12">
    <cfRule type="colorScale" priority="3">
      <colorScale>
        <cfvo type="min"/>
        <cfvo type="max"/>
        <color rgb="FFFFEF9C"/>
        <color rgb="FF63BE7B"/>
      </colorScale>
    </cfRule>
  </conditionalFormatting>
  <hyperlinks>
    <hyperlink ref="I6" location="Production!A1" display="Production" xr:uid="{00000000-0004-0000-0000-000000000000}"/>
  </hyperlinks>
  <printOptions horizontalCentered="1" verticalCentered="1"/>
  <pageMargins left="0.1" right="0.1" top="0.1" bottom="0.1" header="0.1" footer="0.1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P31"/>
  <sheetViews>
    <sheetView showGridLines="0" zoomScaleNormal="100" workbookViewId="0">
      <pane ySplit="9" topLeftCell="A54" activePane="bottomLeft" state="frozen"/>
      <selection pane="bottomLeft" activeCell="G35" sqref="G35"/>
    </sheetView>
  </sheetViews>
  <sheetFormatPr defaultColWidth="8.81640625" defaultRowHeight="12" x14ac:dyDescent="0.35"/>
  <cols>
    <col min="1" max="1" width="2.7265625" style="51" customWidth="1"/>
    <col min="2" max="2" width="1.81640625" style="8" hidden="1" customWidth="1"/>
    <col min="3" max="4" width="6.7265625" style="8" customWidth="1"/>
    <col min="5" max="5" width="7.1796875" style="8" customWidth="1"/>
    <col min="6" max="6" width="10.7265625" style="8" customWidth="1"/>
    <col min="7" max="7" width="12.7265625" style="8" customWidth="1"/>
    <col min="8" max="24" width="7.7265625" style="8" customWidth="1"/>
    <col min="25" max="25" width="20.7265625" style="8" customWidth="1"/>
    <col min="26" max="27" width="10.7265625" style="8" customWidth="1"/>
    <col min="28" max="28" width="2.7265625" style="8" customWidth="1"/>
    <col min="29" max="35" width="9.7265625" style="8" customWidth="1"/>
    <col min="36" max="38" width="10.7265625" style="8" customWidth="1"/>
    <col min="39" max="39" width="4.7265625" style="8" customWidth="1"/>
    <col min="40" max="42" width="5.7265625" style="8" customWidth="1"/>
    <col min="43" max="16384" width="8.81640625" style="8"/>
  </cols>
  <sheetData>
    <row r="1" spans="1:42" x14ac:dyDescent="0.35">
      <c r="A1" s="55"/>
      <c r="B1" s="4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7"/>
      <c r="AN1" s="44" t="str">
        <f>Dashboard!B6</f>
        <v xml:space="preserve"> </v>
      </c>
      <c r="AO1" s="44">
        <f>COUNTIF(E10:E20,AN1)</f>
        <v>0</v>
      </c>
      <c r="AP1" s="44" t="str">
        <f t="shared" ref="AP1:AP7" si="0">IF(AO1=0," ",AN1)</f>
        <v xml:space="preserve"> </v>
      </c>
    </row>
    <row r="2" spans="1:42" ht="15" customHeight="1" x14ac:dyDescent="0.35">
      <c r="A2" s="55"/>
      <c r="B2" s="48"/>
      <c r="C2" s="210" t="e" vm="2">
        <f>Dashboard!B2</f>
        <v>#VALUE!</v>
      </c>
      <c r="D2" s="210"/>
      <c r="E2" s="210"/>
      <c r="F2" s="210"/>
      <c r="G2" s="210"/>
      <c r="H2" s="211"/>
      <c r="I2" s="193"/>
      <c r="J2" s="93"/>
      <c r="K2" s="93"/>
      <c r="L2" s="93"/>
      <c r="M2" s="93"/>
      <c r="N2" s="93"/>
      <c r="O2" s="93"/>
      <c r="P2" s="93"/>
      <c r="Q2" s="139"/>
      <c r="R2" s="139"/>
      <c r="S2" s="139"/>
      <c r="T2" s="139"/>
      <c r="U2" s="139"/>
      <c r="V2" s="139"/>
      <c r="W2" s="139"/>
      <c r="X2" s="139"/>
      <c r="Y2" s="94"/>
      <c r="Z2" s="95"/>
      <c r="AA2" s="96"/>
      <c r="AB2" s="28"/>
      <c r="AC2" s="68" t="s">
        <v>18</v>
      </c>
      <c r="AD2" s="69">
        <f>COUNTA(C10,C12,C14,C16,C18)</f>
        <v>5</v>
      </c>
      <c r="AE2" s="68" t="s">
        <v>20</v>
      </c>
      <c r="AF2" s="69">
        <f>COUNTIF(C10:C19,"Yes")</f>
        <v>4</v>
      </c>
      <c r="AG2" s="68" t="s">
        <v>19</v>
      </c>
      <c r="AH2" s="70">
        <f>IF(ISERROR(AF2/AD2),,AF2/AD2)</f>
        <v>0.8</v>
      </c>
      <c r="AI2" s="71" t="s">
        <v>21</v>
      </c>
      <c r="AJ2" s="70">
        <f>IF(COUNTIF(Z10:Z19,"&gt;=0")=0,0%,COUNTIF(Z10:Z19,"&gt;=0")/(COUNTIF(Z10:Z19,"&lt;0")+COUNTIF(Z10:Z19,"&gt;=0")))</f>
        <v>0.5</v>
      </c>
      <c r="AK2" s="68" t="s">
        <v>22</v>
      </c>
      <c r="AL2" s="69">
        <f>COUNT(AB11,AB13,AB15,AB17,AB19)</f>
        <v>5</v>
      </c>
      <c r="AM2" s="67"/>
      <c r="AN2" s="44" t="str">
        <f>Dashboard!B7</f>
        <v>STR</v>
      </c>
      <c r="AO2" s="44">
        <f>COUNTIF(E10:E20,AN2)</f>
        <v>1</v>
      </c>
      <c r="AP2" s="44" t="str">
        <f t="shared" si="0"/>
        <v>STR</v>
      </c>
    </row>
    <row r="3" spans="1:42" ht="15" customHeight="1" x14ac:dyDescent="0.35">
      <c r="A3" s="55"/>
      <c r="B3" s="48"/>
      <c r="C3" s="212"/>
      <c r="D3" s="212"/>
      <c r="E3" s="212"/>
      <c r="F3" s="212"/>
      <c r="G3" s="212"/>
      <c r="H3" s="213"/>
      <c r="I3" s="194"/>
      <c r="J3" s="95"/>
      <c r="K3" s="97"/>
      <c r="L3" s="97"/>
      <c r="M3" s="97"/>
      <c r="N3" s="136" t="s">
        <v>18</v>
      </c>
      <c r="O3" s="103">
        <f>AD2</f>
        <v>5</v>
      </c>
      <c r="P3" s="104"/>
      <c r="Q3" s="139"/>
      <c r="R3" s="198" t="s">
        <v>89</v>
      </c>
      <c r="S3" s="198"/>
      <c r="T3" s="139"/>
      <c r="U3" s="139"/>
      <c r="V3" s="199">
        <f>AH2</f>
        <v>0.8</v>
      </c>
      <c r="W3" s="198" t="s">
        <v>67</v>
      </c>
      <c r="X3" s="198"/>
      <c r="Y3" s="139"/>
      <c r="Z3" s="199">
        <f>AJ2</f>
        <v>0.5</v>
      </c>
      <c r="AA3" s="139"/>
      <c r="AB3" s="28"/>
      <c r="AC3" s="68" t="s">
        <v>16</v>
      </c>
      <c r="AD3" s="69">
        <f>COUNTIF(D10:D19,"Yes")</f>
        <v>2</v>
      </c>
      <c r="AE3" s="68" t="s">
        <v>36</v>
      </c>
      <c r="AF3" s="69">
        <f>COUNTA(H11,H13,H15,H17,H19)</f>
        <v>4</v>
      </c>
      <c r="AG3" s="68" t="s">
        <v>44</v>
      </c>
      <c r="AH3" s="70">
        <f>IF(ISERROR(AF3/AD2),,AF3/AD2)</f>
        <v>0.8</v>
      </c>
      <c r="AI3" s="71" t="s">
        <v>14</v>
      </c>
      <c r="AJ3" s="70">
        <f>IF(COUNTIF(AA10:AA19,"&gt;=0")=0,0%,COUNTIF(AA10:AA19,"&gt;=0")/(COUNTIF(AA10:AA19,"&lt;0")+COUNTIF(AA10:AA19,"&gt;=0")))</f>
        <v>0.75</v>
      </c>
      <c r="AK3" s="68" t="s">
        <v>12</v>
      </c>
      <c r="AL3" s="69">
        <f>SUM(AB11,AB13,AB15,AB17,AB19)</f>
        <v>6</v>
      </c>
      <c r="AM3" s="67"/>
      <c r="AN3" s="44" t="str">
        <f>Dashboard!B8</f>
        <v>OP</v>
      </c>
      <c r="AO3" s="44">
        <f>COUNTIF(E10:E20,AN3)</f>
        <v>3</v>
      </c>
      <c r="AP3" s="44" t="str">
        <f t="shared" si="0"/>
        <v>OP</v>
      </c>
    </row>
    <row r="4" spans="1:42" ht="15" customHeight="1" x14ac:dyDescent="0.35">
      <c r="A4" s="55"/>
      <c r="B4" s="47"/>
      <c r="C4" s="195" t="str">
        <f>Dashboard!I6</f>
        <v>Production</v>
      </c>
      <c r="D4" s="195"/>
      <c r="E4" s="195"/>
      <c r="F4" s="195"/>
      <c r="G4" s="195"/>
      <c r="H4" s="196"/>
      <c r="I4" s="197">
        <f>Dashboard!L2</f>
        <v>0</v>
      </c>
      <c r="J4" s="95"/>
      <c r="K4" s="97"/>
      <c r="L4" s="97"/>
      <c r="M4" s="97"/>
      <c r="N4" s="135" t="s">
        <v>16</v>
      </c>
      <c r="O4" s="105" t="str">
        <f>AD3&amp;" from "&amp;AD2</f>
        <v>2 from 5</v>
      </c>
      <c r="P4" s="134">
        <f>IFERROR(AD3/AD2,"")</f>
        <v>0.4</v>
      </c>
      <c r="Q4" s="139"/>
      <c r="R4" s="198"/>
      <c r="S4" s="198"/>
      <c r="T4" s="139"/>
      <c r="U4" s="139"/>
      <c r="V4" s="200"/>
      <c r="W4" s="198"/>
      <c r="X4" s="198"/>
      <c r="Y4" s="139"/>
      <c r="Z4" s="200"/>
      <c r="AA4" s="139"/>
      <c r="AB4" s="28"/>
      <c r="AC4" s="66"/>
      <c r="AD4" s="66"/>
      <c r="AE4" s="66"/>
      <c r="AF4" s="67"/>
      <c r="AG4" s="72"/>
      <c r="AH4" s="72"/>
      <c r="AI4" s="67"/>
      <c r="AJ4" s="67"/>
      <c r="AK4" s="67"/>
      <c r="AL4" s="67"/>
      <c r="AM4" s="67"/>
      <c r="AN4" s="44" t="str">
        <f>Dashboard!B9</f>
        <v>IMP</v>
      </c>
      <c r="AO4" s="44">
        <f>COUNTIF(E10:E20,AN4)</f>
        <v>0</v>
      </c>
      <c r="AP4" s="44" t="str">
        <f t="shared" si="0"/>
        <v xml:space="preserve"> </v>
      </c>
    </row>
    <row r="5" spans="1:42" ht="15" customHeight="1" x14ac:dyDescent="0.45">
      <c r="A5" s="55"/>
      <c r="B5" s="47"/>
      <c r="C5" s="195"/>
      <c r="D5" s="195"/>
      <c r="E5" s="195"/>
      <c r="F5" s="195"/>
      <c r="G5" s="195"/>
      <c r="H5" s="196"/>
      <c r="I5" s="197"/>
      <c r="J5" s="95"/>
      <c r="K5" s="97"/>
      <c r="L5" s="97"/>
      <c r="M5" s="97"/>
      <c r="N5" s="135" t="s">
        <v>20</v>
      </c>
      <c r="O5" s="105" t="str">
        <f>AF2&amp;" from "&amp;AD2</f>
        <v>4 from 5</v>
      </c>
      <c r="P5" s="134">
        <f>IFERROR(AF2/AD2,"")</f>
        <v>0.8</v>
      </c>
      <c r="Q5" s="139"/>
      <c r="R5" s="198" t="s">
        <v>90</v>
      </c>
      <c r="S5" s="198"/>
      <c r="T5" s="139"/>
      <c r="U5" s="139"/>
      <c r="V5" s="199">
        <f>AH3</f>
        <v>0.8</v>
      </c>
      <c r="W5" s="198" t="s">
        <v>68</v>
      </c>
      <c r="X5" s="198"/>
      <c r="Y5" s="139"/>
      <c r="Z5" s="199">
        <f>AJ3</f>
        <v>0.75</v>
      </c>
      <c r="AA5" s="139"/>
      <c r="AB5" s="28"/>
      <c r="AC5" s="92"/>
      <c r="AD5" s="92"/>
      <c r="AE5" s="92"/>
      <c r="AF5" s="73"/>
      <c r="AG5" s="68"/>
      <c r="AH5" s="69"/>
      <c r="AI5" s="68"/>
      <c r="AJ5" s="69"/>
      <c r="AK5" s="68"/>
      <c r="AL5" s="69"/>
      <c r="AM5" s="67"/>
      <c r="AN5" s="44" t="str">
        <f>Dashboard!B10</f>
        <v>OBL</v>
      </c>
      <c r="AO5" s="44">
        <f>COUNTIF(E10:E20,AN5)</f>
        <v>1</v>
      </c>
      <c r="AP5" s="44" t="str">
        <f t="shared" si="0"/>
        <v>OBL</v>
      </c>
    </row>
    <row r="6" spans="1:42" ht="15" customHeight="1" x14ac:dyDescent="0.45">
      <c r="A6" s="55"/>
      <c r="B6" s="28"/>
      <c r="C6" s="65"/>
      <c r="D6" s="65"/>
      <c r="E6" s="65"/>
      <c r="F6" s="192" t="s">
        <v>55</v>
      </c>
      <c r="G6" s="192"/>
      <c r="H6" s="192"/>
      <c r="I6" s="192"/>
      <c r="J6" s="95"/>
      <c r="K6" s="97"/>
      <c r="L6" s="97"/>
      <c r="M6" s="97"/>
      <c r="N6" s="137" t="s">
        <v>26</v>
      </c>
      <c r="O6" s="106">
        <f>AL3</f>
        <v>6</v>
      </c>
      <c r="P6" s="138"/>
      <c r="Q6" s="139"/>
      <c r="R6" s="198"/>
      <c r="S6" s="198"/>
      <c r="T6" s="139"/>
      <c r="U6" s="139"/>
      <c r="V6" s="200"/>
      <c r="W6" s="198"/>
      <c r="X6" s="198"/>
      <c r="Y6" s="139"/>
      <c r="Z6" s="200"/>
      <c r="AA6" s="139"/>
      <c r="AB6" s="28"/>
      <c r="AC6" s="92"/>
      <c r="AD6" s="92"/>
      <c r="AE6" s="92"/>
      <c r="AF6" s="73"/>
      <c r="AG6" s="68"/>
      <c r="AH6" s="69"/>
      <c r="AI6" s="68"/>
      <c r="AJ6" s="69"/>
      <c r="AK6" s="68"/>
      <c r="AL6" s="69"/>
      <c r="AM6" s="67" t="s">
        <v>41</v>
      </c>
      <c r="AN6" s="44" t="str">
        <f>Dashboard!B11</f>
        <v>MIX</v>
      </c>
      <c r="AO6" s="44">
        <f>COUNTIF(E10:E20,AN6)</f>
        <v>0</v>
      </c>
      <c r="AP6" s="44" t="str">
        <f t="shared" si="0"/>
        <v xml:space="preserve"> </v>
      </c>
    </row>
    <row r="7" spans="1:42" ht="15" customHeight="1" x14ac:dyDescent="0.45">
      <c r="A7" s="55"/>
      <c r="B7" s="28"/>
      <c r="C7" s="98" t="s">
        <v>2</v>
      </c>
      <c r="D7" s="65"/>
      <c r="E7" s="99"/>
      <c r="F7" s="192"/>
      <c r="G7" s="192"/>
      <c r="H7" s="192"/>
      <c r="I7" s="192"/>
      <c r="J7" s="95"/>
      <c r="K7" s="97"/>
      <c r="L7" s="97"/>
      <c r="M7" s="97"/>
      <c r="N7" s="97"/>
      <c r="O7" s="97"/>
      <c r="P7" s="97"/>
      <c r="Q7" s="139"/>
      <c r="R7" s="139"/>
      <c r="S7" s="139"/>
      <c r="T7" s="139"/>
      <c r="U7" s="139"/>
      <c r="V7" s="139"/>
      <c r="W7" s="139"/>
      <c r="X7" s="139"/>
      <c r="Y7" s="100"/>
      <c r="Z7" s="101"/>
      <c r="AA7" s="102"/>
      <c r="AB7" s="28"/>
      <c r="AC7" s="192" t="s">
        <v>54</v>
      </c>
      <c r="AD7" s="192"/>
      <c r="AE7" s="192"/>
      <c r="AF7" s="73"/>
      <c r="AG7" s="68"/>
      <c r="AH7" s="69"/>
      <c r="AI7" s="68"/>
      <c r="AJ7" s="69"/>
      <c r="AK7" s="68"/>
      <c r="AL7" s="69"/>
      <c r="AM7" s="67"/>
      <c r="AN7" s="44" t="str">
        <f>Dashboard!B12</f>
        <v>NA</v>
      </c>
      <c r="AO7" s="44">
        <f>COUNTIF(E10:E20,AN7)</f>
        <v>0</v>
      </c>
      <c r="AP7" s="44" t="str">
        <f t="shared" si="0"/>
        <v xml:space="preserve"> </v>
      </c>
    </row>
    <row r="8" spans="1:42" ht="9" customHeight="1" x14ac:dyDescent="0.35">
      <c r="A8" s="55"/>
      <c r="B8" s="4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67"/>
    </row>
    <row r="9" spans="1:42" ht="24" x14ac:dyDescent="0.3">
      <c r="A9" s="55"/>
      <c r="B9" s="26"/>
      <c r="C9" s="26" t="s">
        <v>40</v>
      </c>
      <c r="D9" s="26" t="s">
        <v>17</v>
      </c>
      <c r="E9" s="26" t="s">
        <v>56</v>
      </c>
      <c r="F9" s="26" t="s">
        <v>0</v>
      </c>
      <c r="G9" s="26" t="s">
        <v>9</v>
      </c>
      <c r="H9" s="26" t="s">
        <v>35</v>
      </c>
      <c r="I9" s="26" t="s">
        <v>84</v>
      </c>
      <c r="J9" s="26" t="s">
        <v>72</v>
      </c>
      <c r="K9" s="26" t="s">
        <v>73</v>
      </c>
      <c r="L9" s="26" t="s">
        <v>74</v>
      </c>
      <c r="M9" s="26" t="s">
        <v>75</v>
      </c>
      <c r="N9" s="26" t="s">
        <v>76</v>
      </c>
      <c r="O9" s="26" t="s">
        <v>77</v>
      </c>
      <c r="P9" s="26" t="s">
        <v>78</v>
      </c>
      <c r="Q9" s="26" t="s">
        <v>79</v>
      </c>
      <c r="R9" s="26" t="s">
        <v>80</v>
      </c>
      <c r="S9" s="26" t="s">
        <v>81</v>
      </c>
      <c r="T9" s="26" t="s">
        <v>82</v>
      </c>
      <c r="U9" s="26" t="s">
        <v>83</v>
      </c>
      <c r="V9" s="26" t="s">
        <v>87</v>
      </c>
      <c r="W9" s="26" t="s">
        <v>86</v>
      </c>
      <c r="X9" s="26" t="s">
        <v>85</v>
      </c>
      <c r="Y9" s="26" t="s">
        <v>1</v>
      </c>
      <c r="Z9" s="27" t="s">
        <v>37</v>
      </c>
      <c r="AA9" s="27" t="s">
        <v>88</v>
      </c>
      <c r="AB9" s="91" t="s">
        <v>65</v>
      </c>
      <c r="AC9" s="61" t="s">
        <v>28</v>
      </c>
      <c r="AD9" s="62" t="s">
        <v>42</v>
      </c>
      <c r="AE9" s="62" t="s">
        <v>43</v>
      </c>
      <c r="AF9" s="62" t="s">
        <v>64</v>
      </c>
      <c r="AG9" s="62" t="s">
        <v>30</v>
      </c>
      <c r="AH9" s="62" t="s">
        <v>33</v>
      </c>
      <c r="AI9" s="62" t="s">
        <v>34</v>
      </c>
      <c r="AJ9" s="62" t="s">
        <v>29</v>
      </c>
      <c r="AK9" s="61" t="s">
        <v>31</v>
      </c>
      <c r="AL9" s="61" t="s">
        <v>32</v>
      </c>
      <c r="AM9" s="65"/>
      <c r="AO9" s="56" t="s">
        <v>39</v>
      </c>
      <c r="AP9" s="56" t="s">
        <v>38</v>
      </c>
    </row>
    <row r="10" spans="1:42" ht="18" customHeight="1" x14ac:dyDescent="0.3">
      <c r="A10" s="55"/>
      <c r="B10" s="75"/>
      <c r="C10" s="31" t="s">
        <v>91</v>
      </c>
      <c r="D10" s="32"/>
      <c r="E10" s="32"/>
      <c r="F10" s="33"/>
      <c r="G10" s="33"/>
      <c r="H10" s="34"/>
      <c r="I10" s="34"/>
      <c r="J10" s="35"/>
      <c r="K10" s="35"/>
      <c r="L10" s="35"/>
      <c r="M10" s="35"/>
      <c r="N10" s="35"/>
      <c r="O10" s="35"/>
      <c r="P10" s="35"/>
      <c r="Q10" s="35"/>
      <c r="R10" s="35"/>
      <c r="S10" s="36"/>
      <c r="T10" s="36"/>
      <c r="U10" s="36"/>
      <c r="V10" s="140"/>
      <c r="W10" s="140"/>
      <c r="X10" s="140"/>
      <c r="Y10" s="141"/>
      <c r="Z10" s="141"/>
      <c r="AA10" s="142"/>
      <c r="AB10" s="29"/>
      <c r="AC10" s="143"/>
      <c r="AD10" s="144"/>
      <c r="AE10" s="144"/>
      <c r="AF10" s="144"/>
      <c r="AG10" s="144"/>
      <c r="AH10" s="144"/>
      <c r="AI10" s="144"/>
      <c r="AJ10" s="144"/>
      <c r="AK10" s="144"/>
      <c r="AL10" s="144"/>
      <c r="AM10" s="65"/>
    </row>
    <row r="11" spans="1:42" ht="30" customHeight="1" x14ac:dyDescent="0.35">
      <c r="A11" s="55">
        <v>1</v>
      </c>
      <c r="B11" s="76" t="str">
        <f>C10</f>
        <v>Total Units Manufactured</v>
      </c>
      <c r="C11" s="60" t="s">
        <v>39</v>
      </c>
      <c r="D11" s="60" t="s">
        <v>38</v>
      </c>
      <c r="E11" s="22" t="s">
        <v>46</v>
      </c>
      <c r="F11" s="22" t="s">
        <v>92</v>
      </c>
      <c r="G11" s="23" t="s">
        <v>93</v>
      </c>
      <c r="H11" s="24">
        <v>500</v>
      </c>
      <c r="I11" s="1" t="s">
        <v>3</v>
      </c>
      <c r="J11" s="4">
        <v>531</v>
      </c>
      <c r="K11" s="4">
        <v>544</v>
      </c>
      <c r="L11" s="4">
        <v>497</v>
      </c>
      <c r="M11" s="4">
        <v>527</v>
      </c>
      <c r="N11" s="4">
        <v>547</v>
      </c>
      <c r="O11" s="4">
        <v>539</v>
      </c>
      <c r="P11" s="4">
        <v>580</v>
      </c>
      <c r="Q11" s="4">
        <v>596</v>
      </c>
      <c r="R11" s="4">
        <v>568</v>
      </c>
      <c r="S11" s="4">
        <v>502</v>
      </c>
      <c r="T11" s="4">
        <v>510</v>
      </c>
      <c r="U11" s="4">
        <v>555</v>
      </c>
      <c r="V11" s="130">
        <f>IF(F11="%","",SUM(J11:U11))</f>
        <v>6496</v>
      </c>
      <c r="W11" s="132">
        <f>IFERROR(AVERAGE(J11:U11),"")</f>
        <v>541.33333333333337</v>
      </c>
      <c r="X11" s="131">
        <v>541.29999999999995</v>
      </c>
      <c r="Y11" s="133"/>
      <c r="Z11" s="5">
        <f>IF(I11="p",(IF(ISNUMBER(X11),IF(ISNUMBER(H11),(X11-H11)/ABS(H11),"NA"),"NA")),IF(I11="q",(IF(ISNUMBER(X11),IF(ISNUMBER(H11),(H11-X11)/ABS(X11),"NA"),"NA")),"NA"))</f>
        <v>8.259999999999991E-2</v>
      </c>
      <c r="AA11" s="5">
        <f>IF(I11="p",(IFERROR(LINEST(J11:U11),"NA")),IF(I11="q",(IFERROR(LINEST(J11:U11)*-1,"NA")),"NA"))</f>
        <v>1.3496503496503496</v>
      </c>
      <c r="AB11" s="55">
        <f>IF(OR(I11="p",I11="q"),COUNTIF(D11,"Yes")+COUNTIF(C11,"Yes"),"")</f>
        <v>1</v>
      </c>
      <c r="AC11" s="82"/>
      <c r="AD11" s="63"/>
      <c r="AE11" s="63"/>
      <c r="AF11" s="63"/>
      <c r="AG11" s="63"/>
      <c r="AH11" s="63"/>
      <c r="AI11" s="63"/>
      <c r="AJ11" s="63"/>
      <c r="AK11" s="63"/>
      <c r="AL11" s="64"/>
      <c r="AM11" s="65"/>
    </row>
    <row r="12" spans="1:42" ht="18" customHeight="1" x14ac:dyDescent="0.3">
      <c r="A12" s="55"/>
      <c r="B12" s="75"/>
      <c r="C12" s="25" t="s">
        <v>94</v>
      </c>
      <c r="D12" s="12"/>
      <c r="E12" s="12"/>
      <c r="F12" s="9"/>
      <c r="G12" s="9"/>
      <c r="H12" s="10"/>
      <c r="I12" s="10"/>
      <c r="J12" s="2"/>
      <c r="K12" s="2"/>
      <c r="L12" s="2"/>
      <c r="M12" s="2"/>
      <c r="N12" s="2"/>
      <c r="O12" s="2"/>
      <c r="P12" s="2"/>
      <c r="Q12" s="2"/>
      <c r="R12" s="2"/>
      <c r="S12" s="3"/>
      <c r="T12" s="3"/>
      <c r="U12" s="3"/>
      <c r="V12" s="145"/>
      <c r="W12" s="145"/>
      <c r="X12" s="145"/>
      <c r="Y12" s="146"/>
      <c r="Z12" s="146"/>
      <c r="AA12" s="147"/>
      <c r="AB12" s="29"/>
      <c r="AC12" s="148"/>
      <c r="AD12" s="65"/>
      <c r="AE12" s="65"/>
      <c r="AF12" s="65"/>
      <c r="AG12" s="65"/>
      <c r="AH12" s="65"/>
      <c r="AI12" s="65"/>
      <c r="AJ12" s="65"/>
      <c r="AK12" s="65"/>
      <c r="AL12" s="149"/>
      <c r="AM12" s="65"/>
    </row>
    <row r="13" spans="1:42" ht="30" customHeight="1" x14ac:dyDescent="0.35">
      <c r="A13" s="55">
        <v>2</v>
      </c>
      <c r="B13" s="76" t="str">
        <f>C12</f>
        <v>Spoilage / rejection rate</v>
      </c>
      <c r="C13" s="60" t="s">
        <v>39</v>
      </c>
      <c r="D13" s="60" t="s">
        <v>39</v>
      </c>
      <c r="E13" s="22" t="s">
        <v>57</v>
      </c>
      <c r="F13" s="22" t="s">
        <v>95</v>
      </c>
      <c r="G13" s="23" t="s">
        <v>93</v>
      </c>
      <c r="H13" s="22">
        <v>3</v>
      </c>
      <c r="I13" s="1" t="s">
        <v>5</v>
      </c>
      <c r="J13" s="7">
        <v>3.76</v>
      </c>
      <c r="K13" s="7">
        <v>3.98</v>
      </c>
      <c r="L13" s="7">
        <v>3.61</v>
      </c>
      <c r="M13" s="7">
        <v>3.55</v>
      </c>
      <c r="N13" s="7">
        <v>3.29</v>
      </c>
      <c r="O13" s="7">
        <v>4.57</v>
      </c>
      <c r="P13" s="7">
        <v>4.13</v>
      </c>
      <c r="Q13" s="7">
        <v>4.76</v>
      </c>
      <c r="R13" s="7">
        <v>4.9800000000000004</v>
      </c>
      <c r="S13" s="7">
        <v>4.6100000000000003</v>
      </c>
      <c r="T13" s="7">
        <v>4.55</v>
      </c>
      <c r="U13" s="7">
        <v>6.29</v>
      </c>
      <c r="V13" s="130" t="str">
        <f>IF(F13="%","",SUM(J13:U13))</f>
        <v/>
      </c>
      <c r="W13" s="132">
        <f>IFERROR(AVERAGE(J13:U13),"")</f>
        <v>4.339999999999999</v>
      </c>
      <c r="X13" s="131">
        <v>4.3</v>
      </c>
      <c r="Y13" s="133"/>
      <c r="Z13" s="5">
        <f>IF(I13="p",(IF(ISNUMBER(X13),IF(ISNUMBER(H13),(X13-H13)/ABS(H13),"NA"),"NA")),IF(I13="q",(IF(ISNUMBER(X13),IF(ISNUMBER(H13),(H13-X13)/ABS(X13),"NA"),"NA")),"NA"))</f>
        <v>-0.30232558139534882</v>
      </c>
      <c r="AA13" s="5">
        <f>IF(I13="p",(IFERROR(LINEST(J13:U13),"NA")),IF(I13="q",(IFERROR(LINEST(J13:U13)*-1,"NA")),"NA"))</f>
        <v>-0.17860139860139865</v>
      </c>
      <c r="AB13" s="55">
        <f>IF(OR(I13="p",I13="q"),COUNTIF(D13,"Yes")+COUNTIF(C13,"Yes"),"")</f>
        <v>2</v>
      </c>
      <c r="AC13" s="82"/>
      <c r="AD13" s="63"/>
      <c r="AE13" s="63"/>
      <c r="AF13" s="63"/>
      <c r="AG13" s="63"/>
      <c r="AH13" s="63"/>
      <c r="AI13" s="63"/>
      <c r="AJ13" s="63"/>
      <c r="AK13" s="63"/>
      <c r="AL13" s="64"/>
      <c r="AM13" s="65"/>
    </row>
    <row r="14" spans="1:42" ht="18" customHeight="1" x14ac:dyDescent="0.3">
      <c r="A14" s="55"/>
      <c r="B14" s="75"/>
      <c r="C14" s="25" t="s">
        <v>96</v>
      </c>
      <c r="D14" s="12"/>
      <c r="E14" s="12"/>
      <c r="F14" s="9"/>
      <c r="G14" s="9"/>
      <c r="H14" s="10"/>
      <c r="I14" s="10"/>
      <c r="J14" s="2"/>
      <c r="K14" s="2"/>
      <c r="L14" s="2"/>
      <c r="M14" s="2"/>
      <c r="N14" s="2"/>
      <c r="O14" s="2"/>
      <c r="P14" s="2"/>
      <c r="Q14" s="2"/>
      <c r="R14" s="2"/>
      <c r="S14" s="3"/>
      <c r="T14" s="3"/>
      <c r="U14" s="3"/>
      <c r="V14" s="145"/>
      <c r="W14" s="145"/>
      <c r="X14" s="145"/>
      <c r="Y14" s="146"/>
      <c r="Z14" s="146"/>
      <c r="AA14" s="147"/>
      <c r="AB14" s="29"/>
      <c r="AC14" s="148"/>
      <c r="AD14" s="65"/>
      <c r="AE14" s="65"/>
      <c r="AF14" s="65"/>
      <c r="AG14" s="65"/>
      <c r="AH14" s="65"/>
      <c r="AI14" s="65"/>
      <c r="AJ14" s="65"/>
      <c r="AK14" s="65"/>
      <c r="AL14" s="65"/>
      <c r="AM14" s="65"/>
    </row>
    <row r="15" spans="1:42" ht="30" customHeight="1" x14ac:dyDescent="0.35">
      <c r="A15" s="55">
        <v>3</v>
      </c>
      <c r="B15" s="76" t="str">
        <f>C14</f>
        <v>Average changeover time</v>
      </c>
      <c r="C15" s="60" t="s">
        <v>39</v>
      </c>
      <c r="D15" s="60" t="s">
        <v>39</v>
      </c>
      <c r="E15" s="22" t="s">
        <v>57</v>
      </c>
      <c r="F15" s="22" t="s">
        <v>97</v>
      </c>
      <c r="G15" s="23" t="s">
        <v>93</v>
      </c>
      <c r="H15" s="30">
        <v>45</v>
      </c>
      <c r="I15" s="1" t="s">
        <v>5</v>
      </c>
      <c r="J15" s="6">
        <v>73</v>
      </c>
      <c r="K15" s="6">
        <v>61.6</v>
      </c>
      <c r="L15" s="6">
        <v>78.2</v>
      </c>
      <c r="M15" s="6">
        <v>66.5</v>
      </c>
      <c r="N15" s="6">
        <v>70.400000000000006</v>
      </c>
      <c r="O15" s="6">
        <v>72.8</v>
      </c>
      <c r="P15" s="6">
        <v>67.7</v>
      </c>
      <c r="Q15" s="6">
        <v>59.7</v>
      </c>
      <c r="R15" s="6">
        <v>49.1</v>
      </c>
      <c r="S15" s="6">
        <v>64</v>
      </c>
      <c r="T15" s="6">
        <v>52.4</v>
      </c>
      <c r="U15" s="6">
        <v>44.2</v>
      </c>
      <c r="V15" s="130">
        <f>IF(F15="%","",SUM(J15:U15))</f>
        <v>759.60000000000014</v>
      </c>
      <c r="W15" s="132">
        <f>IFERROR(AVERAGE(J15:U15),"")</f>
        <v>63.300000000000011</v>
      </c>
      <c r="X15" s="131">
        <v>63.3</v>
      </c>
      <c r="Y15" s="133"/>
      <c r="Z15" s="5">
        <f>IF(I15="p",(IF(ISNUMBER(X15),IF(ISNUMBER(H15),(X15-H15)/ABS(H15),"NA"),"NA")),IF(I15="q",(IF(ISNUMBER(X15),IF(ISNUMBER(H15),(H15-X15)/ABS(X15),"NA"),"NA")),"NA"))</f>
        <v>-0.2890995260663507</v>
      </c>
      <c r="AA15" s="5">
        <f>IF(I15="p",(IFERROR(LINEST(J15:U15),"NA")),IF(I15="q",(IFERROR(LINEST(J15:U15)*-1,"NA")),"NA"))</f>
        <v>2.1790209790209789</v>
      </c>
      <c r="AB15" s="55">
        <f>IF(OR(I15="p",I15="q"),COUNTIF(D15,"Yes")+COUNTIF(C15,"Yes"),"")</f>
        <v>2</v>
      </c>
      <c r="AC15" s="82"/>
      <c r="AD15" s="63"/>
      <c r="AE15" s="63"/>
      <c r="AF15" s="63"/>
      <c r="AG15" s="63"/>
      <c r="AH15" s="63"/>
      <c r="AI15" s="63"/>
      <c r="AJ15" s="63"/>
      <c r="AK15" s="63"/>
      <c r="AL15" s="64"/>
      <c r="AM15" s="65"/>
    </row>
    <row r="16" spans="1:42" ht="18" customHeight="1" x14ac:dyDescent="0.3">
      <c r="A16" s="55"/>
      <c r="B16" s="75"/>
      <c r="C16" s="25" t="s">
        <v>98</v>
      </c>
      <c r="D16" s="12"/>
      <c r="E16" s="12"/>
      <c r="F16" s="9"/>
      <c r="G16" s="9"/>
      <c r="H16" s="10"/>
      <c r="I16" s="10"/>
      <c r="J16" s="2"/>
      <c r="K16" s="2"/>
      <c r="L16" s="2"/>
      <c r="M16" s="2"/>
      <c r="N16" s="2"/>
      <c r="O16" s="2"/>
      <c r="P16" s="2"/>
      <c r="Q16" s="2"/>
      <c r="R16" s="2"/>
      <c r="S16" s="3"/>
      <c r="T16" s="3"/>
      <c r="U16" s="3"/>
      <c r="V16" s="145"/>
      <c r="W16" s="145"/>
      <c r="X16" s="145"/>
      <c r="Y16" s="146"/>
      <c r="Z16" s="146"/>
      <c r="AA16" s="147"/>
      <c r="AB16" s="29"/>
      <c r="AC16" s="148"/>
      <c r="AD16" s="65"/>
      <c r="AE16" s="65"/>
      <c r="AF16" s="65"/>
      <c r="AG16" s="65"/>
      <c r="AH16" s="65"/>
      <c r="AI16" s="65"/>
      <c r="AJ16" s="65"/>
      <c r="AK16" s="65"/>
      <c r="AL16" s="65"/>
      <c r="AM16" s="65"/>
    </row>
    <row r="17" spans="1:39" ht="30" customHeight="1" x14ac:dyDescent="0.35">
      <c r="A17" s="55">
        <v>4</v>
      </c>
      <c r="B17" s="76" t="str">
        <f>C16</f>
        <v>Lines efficency</v>
      </c>
      <c r="C17" s="60" t="s">
        <v>39</v>
      </c>
      <c r="D17" s="60" t="s">
        <v>38</v>
      </c>
      <c r="E17" s="22" t="s">
        <v>57</v>
      </c>
      <c r="F17" s="22" t="s">
        <v>95</v>
      </c>
      <c r="G17" s="23" t="s">
        <v>93</v>
      </c>
      <c r="H17" s="24">
        <v>85</v>
      </c>
      <c r="I17" s="1" t="s">
        <v>3</v>
      </c>
      <c r="J17" s="7">
        <v>84.4</v>
      </c>
      <c r="K17" s="7">
        <v>88.5</v>
      </c>
      <c r="L17" s="7">
        <v>86.9</v>
      </c>
      <c r="M17" s="7">
        <v>83.5</v>
      </c>
      <c r="N17" s="7">
        <v>84.8</v>
      </c>
      <c r="O17" s="7">
        <v>86.9</v>
      </c>
      <c r="P17" s="7">
        <v>82.4</v>
      </c>
      <c r="Q17" s="7">
        <v>85.8</v>
      </c>
      <c r="R17" s="7">
        <v>86</v>
      </c>
      <c r="S17" s="7">
        <v>94.5</v>
      </c>
      <c r="T17" s="7">
        <v>90.3</v>
      </c>
      <c r="U17" s="7">
        <v>88.7</v>
      </c>
      <c r="V17" s="130" t="str">
        <f>IF(F17="%","",SUM(J17:U17))</f>
        <v/>
      </c>
      <c r="W17" s="132">
        <f>IFERROR(AVERAGE(J17:U17),"")</f>
        <v>86.891666666666652</v>
      </c>
      <c r="X17" s="131">
        <v>86.9</v>
      </c>
      <c r="Y17" s="133"/>
      <c r="Z17" s="5">
        <f>IF(I17="p",(IF(ISNUMBER(X17),IF(ISNUMBER(H17),(X17-H17)/ABS(H17),"NA"),"NA")),IF(I17="q",(IF(ISNUMBER(X17),IF(ISNUMBER(H17),(H17-X17)/ABS(X17),"NA"),"NA")),"NA"))</f>
        <v>2.2352941176470655E-2</v>
      </c>
      <c r="AA17" s="5">
        <f>IF(I17="p",(IFERROR(LINEST(J17:U17),"NA")),IF(I17="q",(IFERROR(LINEST(J17:U17)*-1,"NA")),"NA"))</f>
        <v>0.44650349650349613</v>
      </c>
      <c r="AB17" s="55">
        <f>IF(OR(I17="p",I17="q"),COUNTIF(D17,"Yes")+COUNTIF(C17,"Yes"),"")</f>
        <v>1</v>
      </c>
      <c r="AC17" s="82"/>
      <c r="AD17" s="63"/>
      <c r="AE17" s="63"/>
      <c r="AF17" s="63"/>
      <c r="AG17" s="63"/>
      <c r="AH17" s="63"/>
      <c r="AI17" s="63"/>
      <c r="AJ17" s="63"/>
      <c r="AK17" s="63"/>
      <c r="AL17" s="64"/>
      <c r="AM17" s="65"/>
    </row>
    <row r="18" spans="1:39" ht="18" customHeight="1" x14ac:dyDescent="0.3">
      <c r="A18" s="55"/>
      <c r="B18" s="75"/>
      <c r="C18" s="25" t="s">
        <v>99</v>
      </c>
      <c r="D18" s="12"/>
      <c r="E18" s="12"/>
      <c r="F18" s="9"/>
      <c r="G18" s="9"/>
      <c r="H18" s="10"/>
      <c r="I18" s="10"/>
      <c r="J18" s="2"/>
      <c r="K18" s="2"/>
      <c r="L18" s="2"/>
      <c r="M18" s="2"/>
      <c r="N18" s="2"/>
      <c r="O18" s="2"/>
      <c r="P18" s="2"/>
      <c r="Q18" s="2"/>
      <c r="R18" s="2"/>
      <c r="S18" s="3"/>
      <c r="T18" s="3"/>
      <c r="U18" s="3"/>
      <c r="V18" s="145"/>
      <c r="W18" s="145"/>
      <c r="X18" s="145"/>
      <c r="Y18" s="146"/>
      <c r="Z18" s="146"/>
      <c r="AA18" s="147"/>
      <c r="AB18" s="29"/>
      <c r="AC18" s="148"/>
      <c r="AD18" s="65"/>
      <c r="AE18" s="65"/>
      <c r="AF18" s="65"/>
      <c r="AG18" s="65"/>
      <c r="AH18" s="65"/>
      <c r="AI18" s="65"/>
      <c r="AJ18" s="65"/>
      <c r="AK18" s="65"/>
      <c r="AL18" s="149"/>
      <c r="AM18" s="65"/>
    </row>
    <row r="19" spans="1:39" ht="30" customHeight="1" x14ac:dyDescent="0.35">
      <c r="A19" s="55">
        <v>5</v>
      </c>
      <c r="B19" s="76" t="str">
        <f>C18</f>
        <v>Coolant consumption</v>
      </c>
      <c r="C19" s="60" t="s">
        <v>38</v>
      </c>
      <c r="D19" s="60" t="s">
        <v>38</v>
      </c>
      <c r="E19" s="22" t="s">
        <v>59</v>
      </c>
      <c r="F19" s="22"/>
      <c r="G19" s="23" t="s">
        <v>93</v>
      </c>
      <c r="H19" s="24"/>
      <c r="I19" s="1" t="s">
        <v>3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130">
        <f>IF(F19="%","",SUM(J19:U19))</f>
        <v>0</v>
      </c>
      <c r="W19" s="132" t="str">
        <f>IFERROR(AVERAGE(J19:U19),"")</f>
        <v/>
      </c>
      <c r="X19" s="131"/>
      <c r="Y19" s="133"/>
      <c r="Z19" s="5" t="str">
        <f>IF(I19="p",(IF(ISNUMBER(X19),IF(ISNUMBER(H19),(X19-H19)/ABS(H19),"NA"),"NA")),IF(I19="q",(IF(ISNUMBER(X19),IF(ISNUMBER(H19),(H19-X19)/ABS(X19),"NA"),"NA")),"NA"))</f>
        <v>NA</v>
      </c>
      <c r="AA19" s="5" t="str">
        <f>IF(I19="p",(IFERROR(LINEST(J19:U19),"NA")),IF(I19="q",(IFERROR(LINEST(J19:U19)*-1,"NA")),"NA"))</f>
        <v>NA</v>
      </c>
      <c r="AB19" s="55">
        <f>IF(OR(I19="p",I19="q"),COUNTIF(D19,"Yes")+COUNTIF(C19,"Yes"),"")</f>
        <v>0</v>
      </c>
      <c r="AC19" s="82"/>
      <c r="AD19" s="63"/>
      <c r="AE19" s="63"/>
      <c r="AF19" s="63"/>
      <c r="AG19" s="63"/>
      <c r="AH19" s="63"/>
      <c r="AI19" s="63"/>
      <c r="AJ19" s="63"/>
      <c r="AK19" s="63"/>
      <c r="AL19" s="64"/>
      <c r="AM19" s="65"/>
    </row>
    <row r="20" spans="1:39" x14ac:dyDescent="0.35">
      <c r="A20" s="55"/>
      <c r="B20" s="77"/>
      <c r="C20" s="37"/>
      <c r="D20" s="38"/>
      <c r="E20" s="39"/>
      <c r="F20" s="39"/>
      <c r="G20" s="39"/>
      <c r="H20" s="40"/>
      <c r="I20" s="40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42"/>
      <c r="U20" s="42"/>
      <c r="V20" s="150"/>
      <c r="W20" s="150"/>
      <c r="X20" s="150"/>
      <c r="Y20" s="151"/>
      <c r="Z20" s="151"/>
      <c r="AA20" s="152"/>
      <c r="AB20" s="29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</row>
    <row r="21" spans="1:39" x14ac:dyDescent="0.35">
      <c r="A21" s="55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</row>
    <row r="23" spans="1:39" x14ac:dyDescent="0.35">
      <c r="B23" s="11"/>
      <c r="C23" s="11" t="s">
        <v>11</v>
      </c>
      <c r="D23" s="11"/>
      <c r="J23" s="11" t="s">
        <v>25</v>
      </c>
    </row>
    <row r="24" spans="1:39" ht="15" customHeight="1" x14ac:dyDescent="0.35">
      <c r="B24" s="51"/>
      <c r="C24" s="110" t="s">
        <v>8</v>
      </c>
      <c r="D24" s="19" t="s">
        <v>10</v>
      </c>
      <c r="E24" s="19"/>
      <c r="F24" s="14"/>
      <c r="G24" s="14"/>
      <c r="H24" s="13"/>
      <c r="I24" s="114"/>
      <c r="J24" s="20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43"/>
    </row>
    <row r="25" spans="1:39" ht="15" customHeight="1" x14ac:dyDescent="0.35">
      <c r="B25" s="52"/>
      <c r="C25" s="111" t="s">
        <v>3</v>
      </c>
      <c r="D25" s="19" t="s">
        <v>4</v>
      </c>
      <c r="E25" s="19"/>
      <c r="F25" s="14"/>
      <c r="G25" s="14"/>
      <c r="H25" s="13"/>
      <c r="I25" s="114"/>
      <c r="J25" s="20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43"/>
    </row>
    <row r="26" spans="1:39" ht="15" customHeight="1" x14ac:dyDescent="0.35">
      <c r="B26" s="53"/>
      <c r="C26" s="112" t="s">
        <v>5</v>
      </c>
      <c r="D26" s="19" t="s">
        <v>6</v>
      </c>
      <c r="E26" s="19"/>
      <c r="F26" s="15"/>
      <c r="G26" s="15"/>
      <c r="H26" s="13"/>
      <c r="I26" s="114"/>
      <c r="J26" s="20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43"/>
    </row>
    <row r="27" spans="1:39" ht="15" customHeight="1" x14ac:dyDescent="0.35">
      <c r="B27" s="54"/>
      <c r="C27" s="113" t="s">
        <v>13</v>
      </c>
      <c r="D27" s="19" t="s">
        <v>7</v>
      </c>
      <c r="E27" s="19"/>
      <c r="F27" s="16"/>
      <c r="G27" s="16"/>
      <c r="H27" s="13"/>
      <c r="I27" s="114"/>
      <c r="J27" s="20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43"/>
    </row>
    <row r="28" spans="1:39" ht="15" customHeight="1" x14ac:dyDescent="0.35">
      <c r="B28" s="54"/>
      <c r="C28" s="113" t="s">
        <v>20</v>
      </c>
      <c r="D28" s="19" t="s">
        <v>23</v>
      </c>
      <c r="E28" s="19"/>
      <c r="F28" s="17"/>
      <c r="G28" s="17"/>
      <c r="H28" s="13"/>
      <c r="I28" s="114"/>
      <c r="J28" s="20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43"/>
    </row>
    <row r="29" spans="1:39" ht="15" customHeight="1" x14ac:dyDescent="0.35">
      <c r="B29" s="54"/>
      <c r="C29" s="113" t="s">
        <v>16</v>
      </c>
      <c r="D29" s="19" t="s">
        <v>24</v>
      </c>
      <c r="E29" s="19"/>
      <c r="F29" s="18"/>
      <c r="G29" s="18"/>
      <c r="H29" s="13"/>
      <c r="I29" s="114"/>
      <c r="J29" s="20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43"/>
    </row>
    <row r="30" spans="1:39" ht="15" customHeight="1" x14ac:dyDescent="0.35">
      <c r="B30" s="54"/>
      <c r="C30" s="113" t="s">
        <v>26</v>
      </c>
      <c r="D30" s="19" t="s">
        <v>27</v>
      </c>
      <c r="E30" s="19"/>
      <c r="F30" s="18"/>
      <c r="G30" s="18"/>
      <c r="H30" s="13"/>
      <c r="I30" s="114"/>
      <c r="J30" s="20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43"/>
    </row>
    <row r="31" spans="1:39" ht="15.5" customHeight="1" x14ac:dyDescent="0.35">
      <c r="A31" s="8"/>
      <c r="C31" s="204" t="s">
        <v>131</v>
      </c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</row>
  </sheetData>
  <mergeCells count="15">
    <mergeCell ref="C31:AA31"/>
    <mergeCell ref="AC7:AE7"/>
    <mergeCell ref="C2:H3"/>
    <mergeCell ref="I2:I3"/>
    <mergeCell ref="F6:I7"/>
    <mergeCell ref="C4:H5"/>
    <mergeCell ref="I4:I5"/>
    <mergeCell ref="R3:S4"/>
    <mergeCell ref="R5:S6"/>
    <mergeCell ref="Z3:Z4"/>
    <mergeCell ref="Z5:Z6"/>
    <mergeCell ref="W3:X4"/>
    <mergeCell ref="W5:X6"/>
    <mergeCell ref="V3:V4"/>
    <mergeCell ref="V5:V6"/>
  </mergeCells>
  <conditionalFormatting sqref="B11:D11">
    <cfRule type="cellIs" dxfId="26" priority="1" operator="equal">
      <formula>"No"</formula>
    </cfRule>
    <cfRule type="cellIs" dxfId="25" priority="2" operator="equal">
      <formula>"Yes"</formula>
    </cfRule>
  </conditionalFormatting>
  <conditionalFormatting sqref="B13:D13">
    <cfRule type="cellIs" dxfId="24" priority="3" operator="equal">
      <formula>"No"</formula>
    </cfRule>
    <cfRule type="cellIs" dxfId="23" priority="4" operator="equal">
      <formula>"Yes"</formula>
    </cfRule>
  </conditionalFormatting>
  <conditionalFormatting sqref="B15:D15">
    <cfRule type="cellIs" dxfId="22" priority="5" operator="equal">
      <formula>"No"</formula>
    </cfRule>
    <cfRule type="cellIs" dxfId="21" priority="6" operator="equal">
      <formula>"Yes"</formula>
    </cfRule>
  </conditionalFormatting>
  <conditionalFormatting sqref="B17:D17">
    <cfRule type="cellIs" dxfId="20" priority="7" operator="equal">
      <formula>"No"</formula>
    </cfRule>
    <cfRule type="cellIs" dxfId="19" priority="8" operator="equal">
      <formula>"Yes"</formula>
    </cfRule>
  </conditionalFormatting>
  <conditionalFormatting sqref="B19:D20">
    <cfRule type="cellIs" dxfId="18" priority="9" operator="equal">
      <formula>"No"</formula>
    </cfRule>
    <cfRule type="cellIs" dxfId="17" priority="10" operator="equal">
      <formula>"Yes"</formula>
    </cfRule>
  </conditionalFormatting>
  <conditionalFormatting sqref="I11 I13 I15 I17">
    <cfRule type="cellIs" dxfId="16" priority="16" operator="equal">
      <formula>"q"</formula>
    </cfRule>
  </conditionalFormatting>
  <conditionalFormatting sqref="I19">
    <cfRule type="cellIs" dxfId="15" priority="13" operator="equal">
      <formula>"q"</formula>
    </cfRule>
  </conditionalFormatting>
  <conditionalFormatting sqref="J11:X11">
    <cfRule type="cellIs" dxfId="14" priority="14" operator="equal">
      <formula>"?"</formula>
    </cfRule>
    <cfRule type="beginsWith" dxfId="13" priority="15" operator="beginsWith" text="NA">
      <formula>LEFT(J11,LEN("NA"))="NA"</formula>
    </cfRule>
  </conditionalFormatting>
  <conditionalFormatting sqref="J13:X13 J15:X15 J17:X17">
    <cfRule type="cellIs" dxfId="12" priority="17" operator="equal">
      <formula>"?"</formula>
    </cfRule>
    <cfRule type="beginsWith" dxfId="11" priority="18" operator="beginsWith" text="NA">
      <formula>LEFT(J13,LEN("NA"))="NA"</formula>
    </cfRule>
  </conditionalFormatting>
  <conditionalFormatting sqref="J19:X19">
    <cfRule type="cellIs" dxfId="10" priority="11" operator="equal">
      <formula>"?"</formula>
    </cfRule>
  </conditionalFormatting>
  <conditionalFormatting sqref="J19:X20">
    <cfRule type="beginsWith" dxfId="9" priority="12" operator="beginsWith" text="NA">
      <formula>LEFT(J19,LEN("NA"))="NA"</formula>
    </cfRule>
  </conditionalFormatting>
  <conditionalFormatting sqref="Z11:AA11 Z13:AA13 Z15:AA15 Z17:AA17 Z19:AA19">
    <cfRule type="containsErrors" dxfId="8" priority="3956">
      <formula>ISERROR(Z11)</formula>
    </cfRule>
  </conditionalFormatting>
  <conditionalFormatting sqref="Z11:AA11 Z13:AA13 Z15:AA15 Z17:AA17 Z19:AA20">
    <cfRule type="cellIs" dxfId="7" priority="3952" stopIfTrue="1" operator="equal">
      <formula>"NA"</formula>
    </cfRule>
    <cfRule type="cellIs" dxfId="6" priority="3953" stopIfTrue="1" operator="lessThan">
      <formula>0</formula>
    </cfRule>
    <cfRule type="cellIs" dxfId="5" priority="3954" stopIfTrue="1" operator="greaterThan">
      <formula>0</formula>
    </cfRule>
  </conditionalFormatting>
  <conditionalFormatting sqref="AD10">
    <cfRule type="beginsWith" dxfId="4" priority="379" operator="beginsWith" text="NA">
      <formula>LEFT(AD10,LEN("NA"))="NA"</formula>
    </cfRule>
  </conditionalFormatting>
  <conditionalFormatting sqref="AD12">
    <cfRule type="beginsWith" dxfId="3" priority="359" operator="beginsWith" text="NA">
      <formula>LEFT(AD12,LEN("NA"))="NA"</formula>
    </cfRule>
  </conditionalFormatting>
  <conditionalFormatting sqref="AD14">
    <cfRule type="beginsWith" dxfId="2" priority="358" operator="beginsWith" text="NA">
      <formula>LEFT(AD14,LEN("NA"))="NA"</formula>
    </cfRule>
  </conditionalFormatting>
  <conditionalFormatting sqref="AD16">
    <cfRule type="beginsWith" dxfId="1" priority="357" operator="beginsWith" text="NA">
      <formula>LEFT(AD16,LEN("NA"))="NA"</formula>
    </cfRule>
  </conditionalFormatting>
  <conditionalFormatting sqref="AD18">
    <cfRule type="beginsWith" dxfId="0" priority="356" operator="beginsWith" text="NA">
      <formula>LEFT(AD18,LEN("NA"))="NA"</formula>
    </cfRule>
  </conditionalFormatting>
  <dataValidations count="3">
    <dataValidation type="list" allowBlank="1" showInputMessage="1" showErrorMessage="1" sqref="C17:D17 C15:D15 C19:D19 C13:D13 C11:D11" xr:uid="{00000000-0002-0000-0100-000000000000}">
      <formula1>$AN$9:$AP$9</formula1>
    </dataValidation>
    <dataValidation type="list" allowBlank="1" showInputMessage="1" showErrorMessage="1" sqref="E13 E19 E17 E15 E11" xr:uid="{00000000-0002-0000-0100-000001000000}">
      <formula1>$AN$1:$AN$7</formula1>
    </dataValidation>
    <dataValidation showDropDown="1" showInputMessage="1" showErrorMessage="1" sqref="B10:B20" xr:uid="{00000000-0002-0000-0100-000002000000}"/>
  </dataValidations>
  <hyperlinks>
    <hyperlink ref="C7" location="Dashboard!A1" display="◄ Back to Main Page" xr:uid="{00000000-0004-0000-0100-000000000000}"/>
  </hyperlinks>
  <printOptions horizontalCentered="1"/>
  <pageMargins left="0.1" right="0.1" top="0.5" bottom="0.5" header="0.1" footer="0.1"/>
  <pageSetup scale="61" orientation="landscape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low="1" xr2:uid="{00000000-0003-0000-0100-000000000000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7030A0"/>
          <x14:sparklines>
            <x14:sparkline>
              <xm:f>Production!J19:U19</xm:f>
              <xm:sqref>Y19</xm:sqref>
            </x14:sparkline>
          </x14:sparklines>
        </x14:sparklineGroup>
        <x14:sparklineGroup displayEmptyCellsAs="gap" high="1" low="1" xr2:uid="{00000000-0003-0000-0100-000001000000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7030A0"/>
          <x14:sparklines>
            <x14:sparkline>
              <xm:f>Production!J17:U17</xm:f>
              <xm:sqref>Y17</xm:sqref>
            </x14:sparkline>
          </x14:sparklines>
        </x14:sparklineGroup>
        <x14:sparklineGroup displayEmptyCellsAs="gap" high="1" low="1" xr2:uid="{00000000-0003-0000-0100-000002000000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7030A0"/>
          <x14:sparklines>
            <x14:sparkline>
              <xm:f>Production!J13:U13</xm:f>
              <xm:sqref>Y13</xm:sqref>
            </x14:sparkline>
          </x14:sparklines>
        </x14:sparklineGroup>
        <x14:sparklineGroup displayEmptyCellsAs="gap" high="1" low="1" xr2:uid="{00000000-0003-0000-0100-000003000000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7030A0"/>
          <x14:sparklines>
            <x14:sparkline>
              <xm:f>Production!J11:U11</xm:f>
              <xm:sqref>Y11</xm:sqref>
            </x14:sparkline>
          </x14:sparklines>
        </x14:sparklineGroup>
        <x14:sparklineGroup displayEmptyCellsAs="gap" high="1" low="1" xr2:uid="{00000000-0003-0000-0100-000004000000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7030A0"/>
          <x14:sparklines>
            <x14:sparkline>
              <xm:f>Production!J15:U15</xm:f>
              <xm:sqref>Y15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F1610-1BCE-4117-8FBB-7ADA27BF5185}">
  <sheetPr>
    <pageSetUpPr fitToPage="1"/>
  </sheetPr>
  <dimension ref="A1:E27"/>
  <sheetViews>
    <sheetView tabSelected="1" topLeftCell="A11" workbookViewId="0">
      <selection activeCell="C10" sqref="C10"/>
    </sheetView>
  </sheetViews>
  <sheetFormatPr defaultColWidth="9.1796875" defaultRowHeight="14.5" x14ac:dyDescent="0.35"/>
  <cols>
    <col min="1" max="1" width="2.7265625" style="166" customWidth="1"/>
    <col min="2" max="2" width="7.7265625" style="166" customWidth="1"/>
    <col min="3" max="3" width="77.7265625" style="166" customWidth="1"/>
    <col min="4" max="4" width="2.7265625" style="166" customWidth="1"/>
    <col min="5" max="5" width="87.7265625" style="166" customWidth="1"/>
    <col min="6" max="6" width="7.7265625" style="166" customWidth="1"/>
    <col min="7" max="16384" width="9.1796875" style="166"/>
  </cols>
  <sheetData>
    <row r="1" spans="1:5" ht="27.75" customHeight="1" thickBot="1" x14ac:dyDescent="0.4">
      <c r="B1" s="209" t="e" vm="1">
        <v>#VALUE!</v>
      </c>
      <c r="C1" s="215" t="s">
        <v>100</v>
      </c>
      <c r="D1" s="216"/>
      <c r="E1" s="217"/>
    </row>
    <row r="2" spans="1:5" ht="15.5" x14ac:dyDescent="0.35">
      <c r="B2" s="208" t="s">
        <v>101</v>
      </c>
      <c r="C2" s="214"/>
      <c r="D2" s="202"/>
      <c r="E2" s="208" t="s">
        <v>102</v>
      </c>
    </row>
    <row r="3" spans="1:5" ht="15" customHeight="1" x14ac:dyDescent="0.35">
      <c r="B3" s="201" t="s">
        <v>116</v>
      </c>
      <c r="C3" s="201"/>
      <c r="D3" s="202"/>
      <c r="E3" s="176" t="s">
        <v>103</v>
      </c>
    </row>
    <row r="4" spans="1:5" x14ac:dyDescent="0.35">
      <c r="B4" s="201"/>
      <c r="C4" s="201"/>
      <c r="D4" s="202"/>
      <c r="E4" s="176" t="s">
        <v>104</v>
      </c>
    </row>
    <row r="5" spans="1:5" x14ac:dyDescent="0.35">
      <c r="B5" s="201"/>
      <c r="C5" s="201"/>
      <c r="D5" s="202"/>
      <c r="E5" s="176" t="s">
        <v>105</v>
      </c>
    </row>
    <row r="6" spans="1:5" x14ac:dyDescent="0.35">
      <c r="B6" s="201"/>
      <c r="C6" s="201"/>
      <c r="D6" s="202"/>
      <c r="E6" s="176" t="s">
        <v>106</v>
      </c>
    </row>
    <row r="7" spans="1:5" ht="15.5" x14ac:dyDescent="0.35">
      <c r="B7" s="174" t="s">
        <v>107</v>
      </c>
      <c r="C7" s="175"/>
      <c r="D7" s="202"/>
      <c r="E7" s="176" t="s">
        <v>108</v>
      </c>
    </row>
    <row r="8" spans="1:5" x14ac:dyDescent="0.35">
      <c r="A8" s="170">
        <v>1</v>
      </c>
      <c r="B8" s="177" t="s">
        <v>110</v>
      </c>
      <c r="C8" s="178"/>
      <c r="D8" s="202"/>
      <c r="E8" s="179"/>
    </row>
    <row r="9" spans="1:5" ht="15.5" x14ac:dyDescent="0.35">
      <c r="A9" s="170">
        <v>2</v>
      </c>
      <c r="B9" s="177" t="s">
        <v>128</v>
      </c>
      <c r="C9" s="178"/>
      <c r="D9" s="202"/>
      <c r="E9" s="174" t="s">
        <v>109</v>
      </c>
    </row>
    <row r="10" spans="1:5" x14ac:dyDescent="0.35">
      <c r="A10" s="170">
        <v>3</v>
      </c>
      <c r="B10" s="180" t="s">
        <v>111</v>
      </c>
      <c r="C10" s="178"/>
      <c r="D10" s="202"/>
      <c r="E10" s="176"/>
    </row>
    <row r="11" spans="1:5" x14ac:dyDescent="0.35">
      <c r="A11" s="170">
        <v>4</v>
      </c>
      <c r="B11" s="180" t="s">
        <v>126</v>
      </c>
      <c r="C11" s="178"/>
      <c r="D11" s="202"/>
      <c r="E11" s="181"/>
    </row>
    <row r="12" spans="1:5" x14ac:dyDescent="0.35">
      <c r="A12" s="170">
        <v>5</v>
      </c>
      <c r="B12" s="180" t="s">
        <v>112</v>
      </c>
      <c r="C12" s="178"/>
      <c r="D12" s="202"/>
      <c r="E12" s="176"/>
    </row>
    <row r="13" spans="1:5" x14ac:dyDescent="0.35">
      <c r="A13" s="170">
        <v>6</v>
      </c>
      <c r="B13" s="180" t="s">
        <v>113</v>
      </c>
      <c r="C13" s="178"/>
      <c r="D13" s="202"/>
      <c r="E13" s="181"/>
    </row>
    <row r="14" spans="1:5" x14ac:dyDescent="0.35">
      <c r="A14" s="170">
        <v>7</v>
      </c>
      <c r="B14" s="180" t="s">
        <v>114</v>
      </c>
      <c r="C14" s="178"/>
      <c r="D14" s="202"/>
      <c r="E14" s="176"/>
    </row>
    <row r="15" spans="1:5" x14ac:dyDescent="0.35">
      <c r="A15" s="170">
        <v>8</v>
      </c>
      <c r="B15" s="180" t="s">
        <v>117</v>
      </c>
      <c r="C15" s="178"/>
      <c r="D15" s="202"/>
      <c r="E15" s="176" t="s">
        <v>132</v>
      </c>
    </row>
    <row r="16" spans="1:5" x14ac:dyDescent="0.35">
      <c r="A16" s="170">
        <v>9</v>
      </c>
      <c r="B16" s="180" t="s">
        <v>127</v>
      </c>
      <c r="C16" s="178"/>
      <c r="D16" s="203"/>
      <c r="E16" s="181"/>
    </row>
    <row r="17" spans="1:5" x14ac:dyDescent="0.35">
      <c r="A17" s="170"/>
      <c r="B17" s="172"/>
    </row>
    <row r="18" spans="1:5" ht="15.5" x14ac:dyDescent="0.35">
      <c r="B18" s="167" t="s">
        <v>118</v>
      </c>
      <c r="C18" s="168"/>
      <c r="D18" s="168"/>
      <c r="E18" s="168"/>
    </row>
    <row r="19" spans="1:5" x14ac:dyDescent="0.35">
      <c r="B19" s="169" t="s">
        <v>119</v>
      </c>
      <c r="C19" s="171"/>
      <c r="D19" s="171"/>
      <c r="E19" s="171"/>
    </row>
    <row r="20" spans="1:5" x14ac:dyDescent="0.35">
      <c r="B20" s="169" t="s">
        <v>120</v>
      </c>
      <c r="C20" s="171"/>
      <c r="D20" s="171"/>
      <c r="E20" s="171"/>
    </row>
    <row r="21" spans="1:5" x14ac:dyDescent="0.35">
      <c r="B21" s="169" t="s">
        <v>121</v>
      </c>
      <c r="C21" s="171"/>
      <c r="D21" s="171"/>
      <c r="E21" s="171"/>
    </row>
    <row r="22" spans="1:5" x14ac:dyDescent="0.35">
      <c r="B22" s="169" t="s">
        <v>122</v>
      </c>
      <c r="C22" s="171"/>
      <c r="D22" s="171"/>
      <c r="E22" s="171"/>
    </row>
    <row r="23" spans="1:5" x14ac:dyDescent="0.35">
      <c r="B23" s="169" t="s">
        <v>123</v>
      </c>
      <c r="C23" s="171"/>
      <c r="D23" s="171"/>
      <c r="E23" s="171"/>
    </row>
    <row r="24" spans="1:5" x14ac:dyDescent="0.35">
      <c r="B24" s="169" t="s">
        <v>124</v>
      </c>
      <c r="C24" s="171"/>
      <c r="D24" s="171"/>
      <c r="E24" s="171"/>
    </row>
    <row r="25" spans="1:5" x14ac:dyDescent="0.35">
      <c r="B25" s="169" t="s">
        <v>125</v>
      </c>
      <c r="C25" s="171"/>
      <c r="D25" s="171"/>
      <c r="E25" s="171"/>
    </row>
    <row r="26" spans="1:5" ht="15" thickBot="1" x14ac:dyDescent="0.4">
      <c r="A26" s="170"/>
      <c r="B26" s="172"/>
    </row>
    <row r="27" spans="1:5" ht="16" thickBot="1" x14ac:dyDescent="0.4">
      <c r="B27" s="205" t="s">
        <v>131</v>
      </c>
      <c r="C27" s="206"/>
      <c r="D27" s="206"/>
      <c r="E27" s="207"/>
    </row>
  </sheetData>
  <mergeCells count="4">
    <mergeCell ref="B3:C6"/>
    <mergeCell ref="C1:E1"/>
    <mergeCell ref="D2:D16"/>
    <mergeCell ref="B27:E2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Dashboard</vt:lpstr>
      <vt:lpstr>Production</vt:lpstr>
      <vt:lpstr>Guide</vt:lpstr>
      <vt:lpstr>Dashboard!Print_Area</vt:lpstr>
      <vt:lpstr>Guide!Print_Area</vt:lpstr>
      <vt:lpstr>Production!Print_Area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2025-10-07T09:30:27Z</dcterms:modified>
  <cp:version>3.1</cp:version>
</cp:coreProperties>
</file>